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1060" windowHeight="11610"/>
  </bookViews>
  <sheets>
    <sheet name="災害・事故" sheetId="561" r:id="rId1"/>
    <sheet name="23-1" sheetId="641" r:id="rId2"/>
    <sheet name="23-2" sheetId="642" r:id="rId3"/>
    <sheet name="23-3" sheetId="643" r:id="rId4"/>
    <sheet name="23-4(1)" sheetId="644" r:id="rId5"/>
    <sheet name="23-4(2)" sheetId="645" r:id="rId6"/>
    <sheet name="23-4(3)" sheetId="646" r:id="rId7"/>
    <sheet name="23-4(4)" sheetId="647" r:id="rId8"/>
    <sheet name="23-4(5)" sheetId="648" r:id="rId9"/>
    <sheet name="23-4(6)" sheetId="649" r:id="rId10"/>
    <sheet name="23-4(7)" sheetId="650" r:id="rId11"/>
    <sheet name="23-5" sheetId="651" r:id="rId12"/>
    <sheet name="23-6(1)" sheetId="653" r:id="rId13"/>
    <sheet name="23-6(2)" sheetId="654" r:id="rId14"/>
    <sheet name="23-6(3)" sheetId="655" r:id="rId15"/>
    <sheet name="23-7" sheetId="656" r:id="rId16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ＤＢコピー先" localSheetId="8">#REF!</definedName>
    <definedName name="DBコピー先" localSheetId="9">#REF!</definedName>
    <definedName name="DBコピー先" localSheetId="10">#REF!</definedName>
    <definedName name="DBコピー先" localSheetId="11">#REF!</definedName>
    <definedName name="DBコピー先" localSheetId="12">#REF!</definedName>
    <definedName name="DBコピー先" localSheetId="13">#REF!</definedName>
    <definedName name="DBコピー先" localSheetId="14">#REF!</definedName>
    <definedName name="DBコピー先" localSheetId="15">#REF!</definedName>
    <definedName name="DBコピー先">#REF!</definedName>
    <definedName name="DTP表" localSheetId="2">'23-2'!$A$2:$M$16</definedName>
    <definedName name="DTP表" localSheetId="3">'23-3'!$A$2:$I$48</definedName>
    <definedName name="DTP表" localSheetId="4">'23-4(1)'!$A$2:$N$35</definedName>
    <definedName name="DTP表" localSheetId="5">'23-4(2)'!$A$3:$O$19</definedName>
    <definedName name="DTP表" localSheetId="6">'23-4(3)'!$A$3:$O$41</definedName>
    <definedName name="DTP表" localSheetId="7">'23-4(4)'!$A$2:$T$40</definedName>
    <definedName name="ＤＴＰ表" localSheetId="8">'23-4(5)'!$A$3:$L$20</definedName>
    <definedName name="DTP表" localSheetId="9">'23-4(6)'!$A$3:$R$64</definedName>
    <definedName name="DTP表" localSheetId="10">'23-4(7)'!$A$3:$M$29</definedName>
    <definedName name="DTP表" localSheetId="12">'23-6(1)'!$C$2:$I$21</definedName>
    <definedName name="DTP表" localSheetId="13">'23-6(2)'!$A$3:$AC$13</definedName>
    <definedName name="DTP表" localSheetId="14">'23-6(3)'!$C$2:$P$29</definedName>
    <definedName name="DTP表" localSheetId="15">#REF!</definedName>
    <definedName name="DTP表">#REF!</definedName>
    <definedName name="DTP表1" localSheetId="1">'23-1'!$A$2:$O$14</definedName>
    <definedName name="DTP表1" localSheetId="11">'23-5'!$A$2:$N$13</definedName>
    <definedName name="DTP表1">#REF!</definedName>
    <definedName name="DTP表2" localSheetId="1">'23-1'!#REF!</definedName>
    <definedName name="DTP表2" localSheetId="11">#REF!</definedName>
    <definedName name="DTP表2">#REF!</definedName>
  </definedNames>
  <calcPr calcId="162913"/>
</workbook>
</file>

<file path=xl/calcChain.xml><?xml version="1.0" encoding="utf-8"?>
<calcChain xmlns="http://schemas.openxmlformats.org/spreadsheetml/2006/main">
  <c r="P26" i="655" l="1"/>
  <c r="L26" i="655"/>
  <c r="G26" i="655"/>
  <c r="G25" i="655"/>
  <c r="P24" i="655"/>
  <c r="L24" i="655"/>
  <c r="G24" i="655"/>
  <c r="P23" i="655"/>
  <c r="L23" i="655"/>
  <c r="G23" i="655"/>
  <c r="G22" i="655"/>
  <c r="P20" i="655"/>
  <c r="G20" i="655"/>
  <c r="G19" i="655"/>
  <c r="L18" i="655"/>
  <c r="G18" i="655"/>
  <c r="P17" i="655"/>
  <c r="L17" i="655"/>
  <c r="G17" i="655"/>
  <c r="P16" i="655"/>
  <c r="L16" i="655"/>
  <c r="G16" i="655"/>
  <c r="P15" i="655"/>
  <c r="L15" i="655"/>
  <c r="G15" i="655"/>
  <c r="P14" i="655"/>
  <c r="L14" i="655"/>
  <c r="G14" i="655"/>
  <c r="P13" i="655"/>
  <c r="L13" i="655"/>
  <c r="G13" i="655"/>
  <c r="P12" i="655"/>
  <c r="L12" i="655"/>
  <c r="G12" i="655"/>
  <c r="P11" i="655"/>
  <c r="L11" i="655"/>
  <c r="G11" i="655"/>
  <c r="P10" i="655"/>
  <c r="L10" i="655"/>
  <c r="G10" i="655"/>
  <c r="P8" i="655"/>
  <c r="L8" i="655"/>
  <c r="G8" i="655"/>
  <c r="K26" i="650" l="1"/>
  <c r="K25" i="650"/>
  <c r="K24" i="650"/>
  <c r="K23" i="650"/>
  <c r="K22" i="650"/>
  <c r="K21" i="650"/>
  <c r="K20" i="650"/>
  <c r="K19" i="650"/>
  <c r="K18" i="650"/>
  <c r="K17" i="650"/>
  <c r="K16" i="650"/>
  <c r="K15" i="650"/>
  <c r="N7" i="650"/>
  <c r="M7" i="650"/>
  <c r="L7" i="650"/>
  <c r="K7" i="650"/>
  <c r="J7" i="650"/>
  <c r="I7" i="650"/>
  <c r="H7" i="650"/>
  <c r="G7" i="650"/>
  <c r="F7" i="650"/>
  <c r="E7" i="650"/>
  <c r="D7" i="650"/>
  <c r="C7" i="650"/>
  <c r="B7" i="650"/>
  <c r="F60" i="649" l="1"/>
  <c r="F59" i="649"/>
  <c r="F58" i="649"/>
  <c r="F57" i="649"/>
  <c r="F56" i="649"/>
  <c r="F55" i="649"/>
  <c r="F54" i="649"/>
  <c r="N53" i="649"/>
  <c r="F53" i="649" s="1"/>
  <c r="F51" i="649"/>
  <c r="F50" i="649"/>
  <c r="F49" i="649"/>
  <c r="F48" i="649"/>
  <c r="F47" i="649"/>
  <c r="F46" i="649"/>
  <c r="F45" i="649"/>
  <c r="F44" i="649"/>
  <c r="F43" i="649"/>
  <c r="F42" i="649"/>
  <c r="R41" i="649"/>
  <c r="R10" i="649" s="1"/>
  <c r="R8" i="649" s="1"/>
  <c r="Q41" i="649"/>
  <c r="P41" i="649"/>
  <c r="P10" i="649" s="1"/>
  <c r="P8" i="649" s="1"/>
  <c r="O41" i="649"/>
  <c r="N41" i="649"/>
  <c r="N10" i="649" s="1"/>
  <c r="N8" i="649" s="1"/>
  <c r="M41" i="649"/>
  <c r="L41" i="649"/>
  <c r="L10" i="649" s="1"/>
  <c r="L8" i="649" s="1"/>
  <c r="K41" i="649"/>
  <c r="J41" i="649"/>
  <c r="J10" i="649" s="1"/>
  <c r="J8" i="649" s="1"/>
  <c r="I41" i="649"/>
  <c r="H41" i="649"/>
  <c r="H10" i="649" s="1"/>
  <c r="H8" i="649" s="1"/>
  <c r="G41" i="649"/>
  <c r="F41" i="649"/>
  <c r="F40" i="649"/>
  <c r="F39" i="649"/>
  <c r="F38" i="649"/>
  <c r="F37" i="649"/>
  <c r="F36" i="649"/>
  <c r="F35" i="649"/>
  <c r="F34" i="649"/>
  <c r="F33" i="649"/>
  <c r="F32" i="649"/>
  <c r="F31" i="649"/>
  <c r="F30" i="649"/>
  <c r="F29" i="649"/>
  <c r="F28" i="649"/>
  <c r="F27" i="649"/>
  <c r="F26" i="649"/>
  <c r="F25" i="649"/>
  <c r="F24" i="649"/>
  <c r="F23" i="649"/>
  <c r="F22" i="649"/>
  <c r="F21" i="649"/>
  <c r="F20" i="649"/>
  <c r="F19" i="649"/>
  <c r="F18" i="649"/>
  <c r="F17" i="649"/>
  <c r="F16" i="649"/>
  <c r="F15" i="649"/>
  <c r="F14" i="649"/>
  <c r="F13" i="649"/>
  <c r="F12" i="649"/>
  <c r="F11" i="649"/>
  <c r="Q10" i="649"/>
  <c r="Q8" i="649" s="1"/>
  <c r="O10" i="649"/>
  <c r="O8" i="649" s="1"/>
  <c r="M10" i="649"/>
  <c r="M8" i="649" s="1"/>
  <c r="K10" i="649"/>
  <c r="K8" i="649" s="1"/>
  <c r="I10" i="649"/>
  <c r="I8" i="649" s="1"/>
  <c r="G10" i="649"/>
  <c r="F10" i="649" s="1"/>
  <c r="G8" i="649" l="1"/>
  <c r="F8" i="649" s="1"/>
  <c r="L16" i="648" l="1"/>
  <c r="H16" i="648"/>
  <c r="L13" i="648"/>
  <c r="K13" i="648"/>
  <c r="J13" i="648"/>
  <c r="I13" i="648"/>
  <c r="H13" i="648"/>
  <c r="F13" i="648"/>
  <c r="E13" i="648"/>
  <c r="C13" i="648"/>
  <c r="B12" i="648"/>
  <c r="L10" i="648"/>
  <c r="H10" i="648"/>
  <c r="I20" i="643" l="1"/>
  <c r="H20" i="643"/>
  <c r="G20" i="643"/>
  <c r="F20" i="643"/>
  <c r="E20" i="643"/>
  <c r="H9" i="643"/>
  <c r="G9" i="643"/>
  <c r="F9" i="643"/>
  <c r="E9" i="643"/>
  <c r="H6" i="643"/>
  <c r="G6" i="643"/>
  <c r="F6" i="643"/>
  <c r="E6" i="643"/>
</calcChain>
</file>

<file path=xl/sharedStrings.xml><?xml version="1.0" encoding="utf-8"?>
<sst xmlns="http://schemas.openxmlformats.org/spreadsheetml/2006/main" count="1121" uniqueCount="492">
  <si>
    <t>－</t>
  </si>
  <si>
    <t>計</t>
    <rPh sb="0" eb="1">
      <t>ケイ</t>
    </rPh>
    <phoneticPr fontId="6"/>
  </si>
  <si>
    <t>項　　目</t>
    <rPh sb="0" eb="1">
      <t>コウ</t>
    </rPh>
    <rPh sb="3" eb="4">
      <t>メ</t>
    </rPh>
    <phoneticPr fontId="13"/>
  </si>
  <si>
    <t>目次</t>
    <rPh sb="0" eb="2">
      <t>モクジ</t>
    </rPh>
    <phoneticPr fontId="13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</si>
  <si>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</si>
  <si>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</si>
  <si>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</si>
  <si>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</si>
  <si>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</si>
  <si>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</si>
  <si>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</si>
  <si>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</si>
  <si>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</si>
  <si>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</si>
  <si>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</si>
  <si>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</si>
  <si>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</si>
  <si>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</si>
  <si>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</si>
  <si>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</si>
  <si>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</si>
  <si>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</si>
  <si>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市　　町</t>
  </si>
  <si>
    <t>県　　計</t>
    <rPh sb="0" eb="1">
      <t>ケン</t>
    </rPh>
    <rPh sb="3" eb="4">
      <t>ケイ</t>
    </rPh>
    <phoneticPr fontId="6"/>
  </si>
  <si>
    <t>その他の製造業</t>
  </si>
  <si>
    <t>輸送用機械器具製造業</t>
  </si>
  <si>
    <t>電気機械器具製造業</t>
  </si>
  <si>
    <t>金属製品製造業</t>
  </si>
  <si>
    <t>非鉄金属製造業</t>
  </si>
  <si>
    <t>鉄鋼業</t>
  </si>
  <si>
    <t>化学工業</t>
  </si>
  <si>
    <t>食料品製造業</t>
  </si>
  <si>
    <t xml:space="preserve"> </t>
  </si>
  <si>
    <t>その他</t>
  </si>
  <si>
    <t>23　災害・事故</t>
    <rPh sb="3" eb="5">
      <t>サイガイ</t>
    </rPh>
    <rPh sb="6" eb="8">
      <t>ジコ</t>
    </rPh>
    <phoneticPr fontId="12"/>
  </si>
  <si>
    <t>農作物被害（水稲）</t>
    <rPh sb="6" eb="7">
      <t>ミズ</t>
    </rPh>
    <rPh sb="7" eb="8">
      <t>イネ</t>
    </rPh>
    <phoneticPr fontId="12"/>
  </si>
  <si>
    <t>林野被害</t>
  </si>
  <si>
    <t>公害の苦情件数</t>
  </si>
  <si>
    <t>交通事故</t>
    <rPh sb="0" eb="2">
      <t>コウツウ</t>
    </rPh>
    <rPh sb="2" eb="4">
      <t>ジコ</t>
    </rPh>
    <phoneticPr fontId="12"/>
  </si>
  <si>
    <t>市町別・年次別の交通事故状況</t>
    <rPh sb="4" eb="7">
      <t>ネンジベツ</t>
    </rPh>
    <rPh sb="12" eb="14">
      <t>ジョウキョウ</t>
    </rPh>
    <phoneticPr fontId="12"/>
  </si>
  <si>
    <t>月別の交通事故状況</t>
    <rPh sb="3" eb="5">
      <t>コウツウ</t>
    </rPh>
    <phoneticPr fontId="12"/>
  </si>
  <si>
    <t>おもな交通事故の年別推移</t>
    <rPh sb="10" eb="12">
      <t>スイイ</t>
    </rPh>
    <phoneticPr fontId="12"/>
  </si>
  <si>
    <t>警察署別，路線別発生状況</t>
    <rPh sb="10" eb="12">
      <t>ジョウキョウ</t>
    </rPh>
    <phoneticPr fontId="12"/>
  </si>
  <si>
    <t>路線別道路実延長当たりの事故率</t>
  </si>
  <si>
    <t>第１当事者の法令違反別・時間別発生件数</t>
  </si>
  <si>
    <t>職年別の死傷者数</t>
    <rPh sb="4" eb="5">
      <t>シ</t>
    </rPh>
    <phoneticPr fontId="12"/>
  </si>
  <si>
    <t>風水害</t>
  </si>
  <si>
    <t>火災</t>
    <rPh sb="0" eb="2">
      <t>カサイ</t>
    </rPh>
    <phoneticPr fontId="12"/>
  </si>
  <si>
    <t>月別火災件数及び損害額</t>
  </si>
  <si>
    <t>時間別火災発生件数</t>
  </si>
  <si>
    <t>市町別火災状況</t>
    <rPh sb="1" eb="2">
      <t>マチ</t>
    </rPh>
    <phoneticPr fontId="12"/>
  </si>
  <si>
    <t>労働者災害数</t>
    <rPh sb="2" eb="3">
      <t>モノ</t>
    </rPh>
    <rPh sb="3" eb="5">
      <t>サイガイ</t>
    </rPh>
    <rPh sb="5" eb="6">
      <t>スウ</t>
    </rPh>
    <phoneticPr fontId="12"/>
  </si>
  <si>
    <t>23－１</t>
    <phoneticPr fontId="12"/>
  </si>
  <si>
    <t>23－２</t>
    <phoneticPr fontId="10"/>
  </si>
  <si>
    <t>23－３</t>
    <phoneticPr fontId="10"/>
  </si>
  <si>
    <t>23－４</t>
    <phoneticPr fontId="10"/>
  </si>
  <si>
    <t>23－５</t>
    <phoneticPr fontId="10"/>
  </si>
  <si>
    <t>23－６</t>
    <phoneticPr fontId="10"/>
  </si>
  <si>
    <t>23－７</t>
    <phoneticPr fontId="10"/>
  </si>
  <si>
    <t>（１）</t>
    <phoneticPr fontId="10"/>
  </si>
  <si>
    <t>（２）</t>
    <phoneticPr fontId="10"/>
  </si>
  <si>
    <t>（３）</t>
    <phoneticPr fontId="10"/>
  </si>
  <si>
    <t>（４）</t>
    <phoneticPr fontId="10"/>
  </si>
  <si>
    <t>（５）</t>
    <phoneticPr fontId="10"/>
  </si>
  <si>
    <t>（６）</t>
    <phoneticPr fontId="10"/>
  </si>
  <si>
    <t>（７）</t>
    <phoneticPr fontId="10"/>
  </si>
  <si>
    <t>（１）</t>
    <phoneticPr fontId="10"/>
  </si>
  <si>
    <t/>
  </si>
  <si>
    <t>年</t>
  </si>
  <si>
    <t>平成</t>
  </si>
  <si>
    <t>被害量</t>
  </si>
  <si>
    <t>被　害
面　積</t>
    <phoneticPr fontId="6"/>
  </si>
  <si>
    <t>カメムシ</t>
    <phoneticPr fontId="6"/>
  </si>
  <si>
    <t xml:space="preserve">  ウ ン カ　</t>
  </si>
  <si>
    <t>　　虫　　　　　　　害　　</t>
  </si>
  <si>
    <t xml:space="preserve">  いもち病　</t>
  </si>
  <si>
    <t>高温障害</t>
    <rPh sb="0" eb="2">
      <t>コウオン</t>
    </rPh>
    <rPh sb="2" eb="4">
      <t>ショウガイ</t>
    </rPh>
    <phoneticPr fontId="6"/>
  </si>
  <si>
    <t>日照不足</t>
    <rPh sb="0" eb="2">
      <t>ニッショウ</t>
    </rPh>
    <rPh sb="2" eb="4">
      <t>ブソク</t>
    </rPh>
    <phoneticPr fontId="6"/>
  </si>
  <si>
    <t>気　　　象　　　被　　　害</t>
  </si>
  <si>
    <t>損害額</t>
  </si>
  <si>
    <t>面　積</t>
  </si>
  <si>
    <t xml:space="preserve"> 原　　　野 </t>
  </si>
  <si>
    <t xml:space="preserve"> 森　　　林 </t>
  </si>
  <si>
    <t>　　　火　　　　　　　 災　　　</t>
  </si>
  <si>
    <t xml:space="preserve"> 気　　象　　災 </t>
  </si>
  <si>
    <t xml:space="preserve"> 病　 虫　 害 </t>
  </si>
  <si>
    <t xml:space="preserve"> 年　　度 </t>
  </si>
  <si>
    <t>（単位：千円，ha）</t>
  </si>
  <si>
    <t>23－２　林　野　被　害</t>
  </si>
  <si>
    <t>悪　　臭</t>
  </si>
  <si>
    <t>地盤沈下</t>
  </si>
  <si>
    <t>振　　動</t>
  </si>
  <si>
    <t>騒　　音</t>
  </si>
  <si>
    <t>土壌汚染</t>
  </si>
  <si>
    <t>水質汚濁</t>
  </si>
  <si>
    <t>大気汚染</t>
  </si>
  <si>
    <t>区　　　　　分</t>
  </si>
  <si>
    <t>（単位：件）</t>
  </si>
  <si>
    <t>23－３　公害の苦情件数</t>
  </si>
  <si>
    <t>　(注) 県計は高速道路の事故を含む。</t>
    <rPh sb="5" eb="6">
      <t>ケン</t>
    </rPh>
    <rPh sb="6" eb="7">
      <t>ケイ</t>
    </rPh>
    <phoneticPr fontId="6"/>
  </si>
  <si>
    <t>高速道路</t>
  </si>
  <si>
    <t>町　　計</t>
  </si>
  <si>
    <t>負傷者</t>
  </si>
  <si>
    <t>死 者</t>
  </si>
  <si>
    <t>死  者</t>
  </si>
  <si>
    <t>件  数</t>
  </si>
  <si>
    <t>人口10万人当
たりの死傷者</t>
    <rPh sb="4" eb="5">
      <t>マン</t>
    </rPh>
    <phoneticPr fontId="6"/>
  </si>
  <si>
    <t>（単位：件，人）</t>
  </si>
  <si>
    <t>（１）市町別・年次別の交通事故状況</t>
    <rPh sb="3" eb="5">
      <t>シチョウ</t>
    </rPh>
    <rPh sb="5" eb="6">
      <t>ベツ</t>
    </rPh>
    <rPh sb="7" eb="10">
      <t>ネンジベツ</t>
    </rPh>
    <rPh sb="11" eb="13">
      <t>コウツウ</t>
    </rPh>
    <rPh sb="13" eb="15">
      <t>ジコ</t>
    </rPh>
    <rPh sb="15" eb="17">
      <t>ジョウキョウ</t>
    </rPh>
    <phoneticPr fontId="6"/>
  </si>
  <si>
    <t>23－４　交　通　事　故</t>
  </si>
  <si>
    <t>　資料：県警察本部交通企画課「香川の交通」</t>
  </si>
  <si>
    <t>死　者</t>
  </si>
  <si>
    <t>件　数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</si>
  <si>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</si>
  <si>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</si>
  <si>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</si>
  <si>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</si>
  <si>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</si>
  <si>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</si>
  <si>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</si>
  <si>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</si>
  <si>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</si>
  <si>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</si>
  <si>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</si>
  <si>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</si>
  <si>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　区　　　分　</t>
  </si>
  <si>
    <t>（２）月別の交通事故状況</t>
    <rPh sb="6" eb="8">
      <t>コウツウ</t>
    </rPh>
    <phoneticPr fontId="6"/>
  </si>
  <si>
    <t>車両単独事故</t>
    <rPh sb="0" eb="2">
      <t>シャリョウ</t>
    </rPh>
    <rPh sb="2" eb="4">
      <t>タンドク</t>
    </rPh>
    <rPh sb="4" eb="6">
      <t>ジコ</t>
    </rPh>
    <phoneticPr fontId="6"/>
  </si>
  <si>
    <t>列　車　事　故</t>
  </si>
  <si>
    <t>ひき逃げ事故</t>
    <rPh sb="2" eb="3">
      <t>ニ</t>
    </rPh>
    <rPh sb="4" eb="6">
      <t>ジコ</t>
    </rPh>
    <phoneticPr fontId="6"/>
  </si>
  <si>
    <t>特異事故</t>
    <rPh sb="0" eb="1">
      <t>トク</t>
    </rPh>
    <rPh sb="1" eb="2">
      <t>イ</t>
    </rPh>
    <rPh sb="2" eb="3">
      <t>ジ</t>
    </rPh>
    <rPh sb="3" eb="4">
      <t>ユエ</t>
    </rPh>
    <phoneticPr fontId="6"/>
  </si>
  <si>
    <t>無 免 許 事 故</t>
  </si>
  <si>
    <t>飲　酒　事　故</t>
  </si>
  <si>
    <t>原因別</t>
    <rPh sb="1" eb="2">
      <t>イン</t>
    </rPh>
    <rPh sb="2" eb="3">
      <t>ベツ</t>
    </rPh>
    <phoneticPr fontId="6"/>
  </si>
  <si>
    <t>（65歳以上）</t>
  </si>
  <si>
    <t>高齢者の事故</t>
  </si>
  <si>
    <t>高校生の事故</t>
  </si>
  <si>
    <t>（中学生以下）</t>
  </si>
  <si>
    <t>年齢別</t>
    <rPh sb="0" eb="2">
      <t>ネンレイ</t>
    </rPh>
    <rPh sb="2" eb="3">
      <t>ベツ</t>
    </rPh>
    <phoneticPr fontId="6"/>
  </si>
  <si>
    <t>自 転 車 事 故</t>
  </si>
  <si>
    <t>歩 行 者 事 故</t>
  </si>
  <si>
    <t>当事者別</t>
    <rPh sb="0" eb="3">
      <t>トウジシャ</t>
    </rPh>
    <rPh sb="3" eb="4">
      <t>ベツ</t>
    </rPh>
    <phoneticPr fontId="6"/>
  </si>
  <si>
    <t>区　　　　　分</t>
    <phoneticPr fontId="6"/>
  </si>
  <si>
    <t>（３）おもな交通事故の年別推移</t>
    <rPh sb="13" eb="15">
      <t>スイイ</t>
    </rPh>
    <phoneticPr fontId="6"/>
  </si>
  <si>
    <t xml:space="preserve"> 一般県道 </t>
  </si>
  <si>
    <t>主要地方道</t>
  </si>
  <si>
    <t>438号</t>
  </si>
  <si>
    <t>道</t>
  </si>
  <si>
    <t>193号</t>
  </si>
  <si>
    <t xml:space="preserve"> 32号</t>
  </si>
  <si>
    <t xml:space="preserve"> 30号</t>
  </si>
  <si>
    <t>国</t>
  </si>
  <si>
    <t xml:space="preserve"> 11号</t>
  </si>
  <si>
    <t>観音寺</t>
  </si>
  <si>
    <t>三豊</t>
  </si>
  <si>
    <t>琴平</t>
  </si>
  <si>
    <t>丸亀</t>
  </si>
  <si>
    <t>高松西</t>
  </si>
  <si>
    <t>坂出</t>
  </si>
  <si>
    <t>高松南</t>
  </si>
  <si>
    <t>高松北</t>
  </si>
  <si>
    <t>小豆</t>
  </si>
  <si>
    <t>高松東</t>
  </si>
  <si>
    <t>さぬき</t>
  </si>
  <si>
    <t>東かがわ</t>
  </si>
  <si>
    <t>高速隊</t>
    <rPh sb="2" eb="3">
      <t>タイ</t>
    </rPh>
    <phoneticPr fontId="6"/>
  </si>
  <si>
    <t>警　　　　　　察　　　　　　署　　　　　　別</t>
  </si>
  <si>
    <t>10㎞当たり(人)</t>
  </si>
  <si>
    <t>負　傷　者　数</t>
  </si>
  <si>
    <t>死    者    数</t>
  </si>
  <si>
    <t>10㎞当たり(件)</t>
  </si>
  <si>
    <t>発　生　件　数</t>
  </si>
  <si>
    <t>道路実延長（㎞)</t>
  </si>
  <si>
    <t>瀬戸中央
自動車道
を 含 む</t>
    <rPh sb="5" eb="8">
      <t>ジドウシャ</t>
    </rPh>
    <rPh sb="8" eb="9">
      <t>ドウ</t>
    </rPh>
    <rPh sb="12" eb="13">
      <t>フク</t>
    </rPh>
    <phoneticPr fontId="13"/>
  </si>
  <si>
    <t>32号</t>
  </si>
  <si>
    <t>30号</t>
  </si>
  <si>
    <t>11号</t>
  </si>
  <si>
    <t>高速等</t>
    <rPh sb="2" eb="3">
      <t>トウ</t>
    </rPh>
    <phoneticPr fontId="13"/>
  </si>
  <si>
    <t>国　　　　　　　道</t>
    <rPh sb="8" eb="9">
      <t>ミチ</t>
    </rPh>
    <phoneticPr fontId="13"/>
  </si>
  <si>
    <t>計</t>
    <rPh sb="0" eb="1">
      <t>ケイ</t>
    </rPh>
    <phoneticPr fontId="13"/>
  </si>
  <si>
    <t>区　　　　分</t>
  </si>
  <si>
    <t>違反なし</t>
  </si>
  <si>
    <t>とび出し</t>
  </si>
  <si>
    <t>踏切不注意</t>
  </si>
  <si>
    <t>横断不適</t>
  </si>
  <si>
    <t>通行区分</t>
  </si>
  <si>
    <t>信号無視</t>
  </si>
  <si>
    <t>歩行者計</t>
  </si>
  <si>
    <t>調査不能</t>
    <rPh sb="0" eb="2">
      <t>チョウサ</t>
    </rPh>
    <rPh sb="2" eb="4">
      <t>フノウ</t>
    </rPh>
    <phoneticPr fontId="6"/>
  </si>
  <si>
    <t>対象外当事者</t>
    <rPh sb="0" eb="2">
      <t>タイショウ</t>
    </rPh>
    <rPh sb="2" eb="3">
      <t>ガイ</t>
    </rPh>
    <rPh sb="3" eb="6">
      <t>トウジシャ</t>
    </rPh>
    <phoneticPr fontId="6"/>
  </si>
  <si>
    <t>幼児等通行妨害</t>
  </si>
  <si>
    <t>安全速度</t>
  </si>
  <si>
    <t>安全不確認</t>
  </si>
  <si>
    <t>動静不注視</t>
  </si>
  <si>
    <t>操作不適</t>
  </si>
  <si>
    <t>安全運転義務違反</t>
  </si>
  <si>
    <t>共同危険行為</t>
  </si>
  <si>
    <t>過労運転</t>
  </si>
  <si>
    <t>過労運転薬物その他</t>
  </si>
  <si>
    <t>酒酔い運転</t>
  </si>
  <si>
    <t>自転車の通行違反</t>
  </si>
  <si>
    <t>乗車積載違反</t>
  </si>
  <si>
    <t>乗車不適当</t>
  </si>
  <si>
    <t>一時停止違反</t>
  </si>
  <si>
    <t>その他徐行違反</t>
  </si>
  <si>
    <t>交差点の徐行違反</t>
  </si>
  <si>
    <t>横断自転車妨害等</t>
  </si>
  <si>
    <t>通行妨害(歩行者)</t>
  </si>
  <si>
    <t>横断歩行者妨害</t>
  </si>
  <si>
    <t>交差点安全進行義務違反</t>
  </si>
  <si>
    <t>優先通行車妨害</t>
  </si>
  <si>
    <t>左折違反</t>
  </si>
  <si>
    <t>右折違反</t>
  </si>
  <si>
    <t>踏切不停止等</t>
  </si>
  <si>
    <t>割込み等</t>
  </si>
  <si>
    <t>追越し違反</t>
  </si>
  <si>
    <t>通行妨害(車両)</t>
  </si>
  <si>
    <t>進路変更禁止</t>
  </si>
  <si>
    <t>車間距離不保持</t>
  </si>
  <si>
    <t>横断転回等</t>
  </si>
  <si>
    <t>最高速度違反</t>
  </si>
  <si>
    <t>車両通行帯違反</t>
  </si>
  <si>
    <t>その他通行区分</t>
  </si>
  <si>
    <t>通行区分(右側)</t>
  </si>
  <si>
    <t>通行禁止違反</t>
  </si>
  <si>
    <t>車 両 計</t>
  </si>
  <si>
    <t>24時</t>
    <rPh sb="2" eb="3">
      <t>ジ</t>
    </rPh>
    <phoneticPr fontId="6"/>
  </si>
  <si>
    <t>22時</t>
    <rPh sb="2" eb="3">
      <t>ジ</t>
    </rPh>
    <phoneticPr fontId="6"/>
  </si>
  <si>
    <t>20時</t>
    <rPh sb="2" eb="3">
      <t>ジ</t>
    </rPh>
    <phoneticPr fontId="6"/>
  </si>
  <si>
    <t>18時</t>
    <rPh sb="2" eb="3">
      <t>ジ</t>
    </rPh>
    <phoneticPr fontId="6"/>
  </si>
  <si>
    <t>16時</t>
    <rPh sb="2" eb="3">
      <t>ジ</t>
    </rPh>
    <phoneticPr fontId="6"/>
  </si>
  <si>
    <t>14時</t>
    <rPh sb="2" eb="3">
      <t>ジ</t>
    </rPh>
    <phoneticPr fontId="6"/>
  </si>
  <si>
    <t>12時</t>
    <rPh sb="2" eb="3">
      <t>ジ</t>
    </rPh>
    <phoneticPr fontId="6"/>
  </si>
  <si>
    <t>10時</t>
    <rPh sb="2" eb="3">
      <t>ジ</t>
    </rPh>
    <phoneticPr fontId="6"/>
  </si>
  <si>
    <t>～</t>
  </si>
  <si>
    <t xml:space="preserve"> 区　　　　　　分 </t>
  </si>
  <si>
    <t>65 ～ 69歳</t>
    <rPh sb="7" eb="8">
      <t>サイ</t>
    </rPh>
    <phoneticPr fontId="6"/>
  </si>
  <si>
    <t>60 ～ 64歳</t>
    <rPh sb="7" eb="8">
      <t>サイ</t>
    </rPh>
    <phoneticPr fontId="6"/>
  </si>
  <si>
    <t>55 ～ 59歳</t>
    <rPh sb="7" eb="8">
      <t>サイ</t>
    </rPh>
    <phoneticPr fontId="6"/>
  </si>
  <si>
    <t>50 ～ 54歳</t>
    <rPh sb="7" eb="8">
      <t>サイ</t>
    </rPh>
    <phoneticPr fontId="6"/>
  </si>
  <si>
    <t>45 ～ 49歳</t>
    <rPh sb="7" eb="8">
      <t>サイ</t>
    </rPh>
    <phoneticPr fontId="6"/>
  </si>
  <si>
    <t>40 ～ 44歳</t>
    <rPh sb="7" eb="8">
      <t>サイ</t>
    </rPh>
    <phoneticPr fontId="6"/>
  </si>
  <si>
    <t>35 ～ 39歳</t>
    <rPh sb="7" eb="8">
      <t>サイ</t>
    </rPh>
    <phoneticPr fontId="6"/>
  </si>
  <si>
    <t>30 ～ 34歳</t>
    <rPh sb="7" eb="8">
      <t>サイ</t>
    </rPh>
    <phoneticPr fontId="6"/>
  </si>
  <si>
    <t>25 ～ 29歳</t>
    <rPh sb="7" eb="8">
      <t>サイ</t>
    </rPh>
    <phoneticPr fontId="6"/>
  </si>
  <si>
    <t>20 ～ 24歳</t>
    <rPh sb="7" eb="8">
      <t>サイ</t>
    </rPh>
    <phoneticPr fontId="6"/>
  </si>
  <si>
    <t xml:space="preserve">   ～ 19歳</t>
    <rPh sb="7" eb="8">
      <t>サイ</t>
    </rPh>
    <phoneticPr fontId="6"/>
  </si>
  <si>
    <t>高 校 生</t>
  </si>
  <si>
    <t>中 学 生</t>
  </si>
  <si>
    <t>小 学 生</t>
  </si>
  <si>
    <t>就 園 児</t>
  </si>
  <si>
    <t>未就園児</t>
  </si>
  <si>
    <t>区　分</t>
  </si>
  <si>
    <t>（単位：人）</t>
  </si>
  <si>
    <t>半  壊</t>
  </si>
  <si>
    <t>全  壊</t>
  </si>
  <si>
    <t>行  方　　不　明</t>
  </si>
  <si>
    <t>負  傷</t>
  </si>
  <si>
    <t>死　亡</t>
  </si>
  <si>
    <t xml:space="preserve"> 建　　物    被    害    (棟) </t>
  </si>
  <si>
    <t xml:space="preserve"> 人 的 被 害 (人) </t>
  </si>
  <si>
    <t xml:space="preserve"> 年　次 </t>
  </si>
  <si>
    <t>23－５　風　　水　　害</t>
  </si>
  <si>
    <t>冠  水</t>
  </si>
  <si>
    <t>畑</t>
  </si>
  <si>
    <t>水    田</t>
  </si>
  <si>
    <t xml:space="preserve"> 耕 地 被 害（ha)</t>
  </si>
  <si>
    <t>　資料：県危機管理課「消防防災年報」</t>
  </si>
  <si>
    <t>損 害 額</t>
  </si>
  <si>
    <t>件数</t>
  </si>
  <si>
    <t>月　　別</t>
    <rPh sb="3" eb="4">
      <t>ベツ</t>
    </rPh>
    <phoneticPr fontId="6"/>
  </si>
  <si>
    <t>（単位：件，千円）</t>
  </si>
  <si>
    <t>（１）月別火災件数及び損害額</t>
    <phoneticPr fontId="6"/>
  </si>
  <si>
    <t>明</t>
  </si>
  <si>
    <t>23時</t>
    <rPh sb="2" eb="3">
      <t>ジ</t>
    </rPh>
    <phoneticPr fontId="6"/>
  </si>
  <si>
    <t>21時</t>
    <rPh sb="2" eb="3">
      <t>ジ</t>
    </rPh>
    <phoneticPr fontId="6"/>
  </si>
  <si>
    <t>19時</t>
    <rPh sb="2" eb="3">
      <t>ジ</t>
    </rPh>
    <phoneticPr fontId="6"/>
  </si>
  <si>
    <t>17時</t>
    <rPh sb="2" eb="3">
      <t>ジ</t>
    </rPh>
    <phoneticPr fontId="6"/>
  </si>
  <si>
    <t>15時</t>
    <rPh sb="2" eb="3">
      <t>ジ</t>
    </rPh>
    <phoneticPr fontId="6"/>
  </si>
  <si>
    <t>13時</t>
    <rPh sb="2" eb="3">
      <t>ジ</t>
    </rPh>
    <phoneticPr fontId="6"/>
  </si>
  <si>
    <t>11時</t>
    <rPh sb="2" eb="3">
      <t>ジ</t>
    </rPh>
    <phoneticPr fontId="6"/>
  </si>
  <si>
    <t xml:space="preserve"> 区　　分 </t>
    <rPh sb="1" eb="2">
      <t>ク</t>
    </rPh>
    <rPh sb="4" eb="5">
      <t>ブン</t>
    </rPh>
    <phoneticPr fontId="6"/>
  </si>
  <si>
    <t>不</t>
  </si>
  <si>
    <t>まんのう町</t>
    <rPh sb="4" eb="5">
      <t>チョウ</t>
    </rPh>
    <phoneticPr fontId="6"/>
  </si>
  <si>
    <t>多度津町</t>
    <rPh sb="0" eb="4">
      <t>タドツチョウ</t>
    </rPh>
    <phoneticPr fontId="6"/>
  </si>
  <si>
    <t>琴平町</t>
    <rPh sb="0" eb="3">
      <t>コトヒラチョウ</t>
    </rPh>
    <phoneticPr fontId="6"/>
  </si>
  <si>
    <t>綾川町</t>
    <rPh sb="0" eb="3">
      <t>アヤガワチョウ</t>
    </rPh>
    <phoneticPr fontId="6"/>
  </si>
  <si>
    <t>宇多津町</t>
    <rPh sb="0" eb="4">
      <t>ウタヅチョウ</t>
    </rPh>
    <phoneticPr fontId="6"/>
  </si>
  <si>
    <t>直島町</t>
    <rPh sb="0" eb="3">
      <t>ナオシマチョウ</t>
    </rPh>
    <phoneticPr fontId="6"/>
  </si>
  <si>
    <t>三木町</t>
    <rPh sb="0" eb="3">
      <t>ミキチョウ</t>
    </rPh>
    <phoneticPr fontId="6"/>
  </si>
  <si>
    <t>小豆島町</t>
    <rPh sb="0" eb="3">
      <t>ショウドシマ</t>
    </rPh>
    <rPh sb="3" eb="4">
      <t>チョウ</t>
    </rPh>
    <phoneticPr fontId="6"/>
  </si>
  <si>
    <t>土庄町</t>
    <rPh sb="0" eb="3">
      <t>トノショウチョウ</t>
    </rPh>
    <phoneticPr fontId="6"/>
  </si>
  <si>
    <t>三豊市</t>
  </si>
  <si>
    <t>(a)</t>
  </si>
  <si>
    <t>(㎡)</t>
  </si>
  <si>
    <t>林　野</t>
  </si>
  <si>
    <t>建　物</t>
  </si>
  <si>
    <t>林野</t>
  </si>
  <si>
    <t>建物</t>
  </si>
  <si>
    <t>　損　　害　　額　（千円)　</t>
  </si>
  <si>
    <t>　焼損面積　</t>
  </si>
  <si>
    <t>　出 　火 　件 　数　</t>
  </si>
  <si>
    <t>市　　町</t>
    <rPh sb="3" eb="4">
      <t>マチ</t>
    </rPh>
    <phoneticPr fontId="6"/>
  </si>
  <si>
    <t>そ   の   他   の   事   業</t>
  </si>
  <si>
    <t>畜   産   ・   水   産   業</t>
  </si>
  <si>
    <t>農          林          業</t>
  </si>
  <si>
    <t>貨    物    取    扱    業</t>
  </si>
  <si>
    <t>運    輸    交    通    業</t>
  </si>
  <si>
    <t>建          設          業</t>
  </si>
  <si>
    <t>鉱  業  土  石  採  取  業</t>
  </si>
  <si>
    <t>電気･ガス･水道業</t>
  </si>
  <si>
    <t>一般機械器具製造業</t>
  </si>
  <si>
    <t>窯業土石製品製造業</t>
  </si>
  <si>
    <t>印刷・製本業</t>
  </si>
  <si>
    <t>パルプ･紙･紙加工品製造業</t>
  </si>
  <si>
    <t>木材･木製品,家具･装備品製造業</t>
  </si>
  <si>
    <t>繊維工業,衣服･その他の繊維製品製造業</t>
  </si>
  <si>
    <t>製          造          業</t>
  </si>
  <si>
    <t>　　　業　　　種　　　別　　　</t>
  </si>
  <si>
    <t>23－７　労 働 者 災 害 数</t>
  </si>
  <si>
    <t>区　　分</t>
    <rPh sb="0" eb="1">
      <t>ク</t>
    </rPh>
    <rPh sb="3" eb="4">
      <t>フン</t>
    </rPh>
    <phoneticPr fontId="6"/>
  </si>
  <si>
    <t>…</t>
  </si>
  <si>
    <t>り  災
世帯数
(世帯)</t>
    <rPh sb="10" eb="12">
      <t>セタイ</t>
    </rPh>
    <phoneticPr fontId="6"/>
  </si>
  <si>
    <t>り  災
者　数
(人)</t>
    <rPh sb="5" eb="6">
      <t>シャ</t>
    </rPh>
    <rPh sb="7" eb="8">
      <t>スウ</t>
    </rPh>
    <rPh sb="10" eb="11">
      <t>ニン</t>
    </rPh>
    <phoneticPr fontId="6"/>
  </si>
  <si>
    <t>住　家</t>
    <rPh sb="0" eb="1">
      <t>ジュウ</t>
    </rPh>
    <rPh sb="2" eb="3">
      <t>イエ</t>
    </rPh>
    <phoneticPr fontId="6"/>
  </si>
  <si>
    <t>非住家</t>
    <rPh sb="0" eb="1">
      <t>ヒ</t>
    </rPh>
    <rPh sb="1" eb="2">
      <t>ジュウ</t>
    </rPh>
    <rPh sb="2" eb="3">
      <t>カ</t>
    </rPh>
    <phoneticPr fontId="6"/>
  </si>
  <si>
    <t>一　部
損　壊</t>
    <rPh sb="0" eb="1">
      <t>イチ</t>
    </rPh>
    <rPh sb="2" eb="3">
      <t>ブ</t>
    </rPh>
    <rPh sb="4" eb="5">
      <t>ソン</t>
    </rPh>
    <rPh sb="6" eb="7">
      <t>カイ</t>
    </rPh>
    <phoneticPr fontId="6"/>
  </si>
  <si>
    <t>床  上
浸　水</t>
    <rPh sb="5" eb="6">
      <t>シン</t>
    </rPh>
    <rPh sb="7" eb="8">
      <t>ミズ</t>
    </rPh>
    <phoneticPr fontId="6"/>
  </si>
  <si>
    <t>床  下
浸　水</t>
    <rPh sb="5" eb="6">
      <t>シン</t>
    </rPh>
    <rPh sb="7" eb="8">
      <t>ミズ</t>
    </rPh>
    <phoneticPr fontId="6"/>
  </si>
  <si>
    <t>その他被害（箇所）</t>
    <rPh sb="2" eb="3">
      <t>タ</t>
    </rPh>
    <rPh sb="3" eb="5">
      <t>ヒガイ</t>
    </rPh>
    <rPh sb="6" eb="8">
      <t>カショ</t>
    </rPh>
    <phoneticPr fontId="6"/>
  </si>
  <si>
    <t>被害
船舶
(隻)</t>
    <rPh sb="0" eb="2">
      <t>ヒガイ</t>
    </rPh>
    <rPh sb="3" eb="5">
      <t>センパク</t>
    </rPh>
    <rPh sb="7" eb="8">
      <t>セキ</t>
    </rPh>
    <phoneticPr fontId="6"/>
  </si>
  <si>
    <t>橋　梁　　</t>
    <phoneticPr fontId="6"/>
  </si>
  <si>
    <t>河　川　　</t>
    <rPh sb="0" eb="1">
      <t>カワ</t>
    </rPh>
    <rPh sb="2" eb="3">
      <t>カワ</t>
    </rPh>
    <phoneticPr fontId="6"/>
  </si>
  <si>
    <t>港湾</t>
    <rPh sb="0" eb="2">
      <t>コウワン</t>
    </rPh>
    <phoneticPr fontId="6"/>
  </si>
  <si>
    <t>砂防</t>
    <rPh sb="0" eb="2">
      <t>サボウ</t>
    </rPh>
    <phoneticPr fontId="6"/>
  </si>
  <si>
    <t>崖
くずれ</t>
    <rPh sb="0" eb="1">
      <t>ガケ</t>
    </rPh>
    <phoneticPr fontId="6"/>
  </si>
  <si>
    <t>鉄　道
不　通</t>
    <rPh sb="0" eb="1">
      <t>テツ</t>
    </rPh>
    <rPh sb="2" eb="3">
      <t>ミチ</t>
    </rPh>
    <rPh sb="4" eb="5">
      <t>フ</t>
    </rPh>
    <rPh sb="6" eb="7">
      <t>ツウ</t>
    </rPh>
    <phoneticPr fontId="6"/>
  </si>
  <si>
    <t>ブロック塀等</t>
    <rPh sb="4" eb="5">
      <t>ベイ</t>
    </rPh>
    <rPh sb="5" eb="6">
      <t>トウ</t>
    </rPh>
    <phoneticPr fontId="6"/>
  </si>
  <si>
    <r>
      <t>流  失
埋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没</t>
    </r>
    <phoneticPr fontId="6"/>
  </si>
  <si>
    <t>道　路</t>
    <phoneticPr fontId="6"/>
  </si>
  <si>
    <t>　資料：県危機管理課</t>
    <phoneticPr fontId="6"/>
  </si>
  <si>
    <t>23－６　火　　　　　災</t>
    <phoneticPr fontId="6"/>
  </si>
  <si>
    <t>（２）時間別火災発生件数</t>
    <phoneticPr fontId="6"/>
  </si>
  <si>
    <t>12年</t>
    <rPh sb="2" eb="3">
      <t>ネン</t>
    </rPh>
    <phoneticPr fontId="6"/>
  </si>
  <si>
    <t>17年</t>
    <rPh sb="2" eb="3">
      <t>ネン</t>
    </rPh>
    <phoneticPr fontId="6"/>
  </si>
  <si>
    <t>22年</t>
    <rPh sb="2" eb="3">
      <t>ネン</t>
    </rPh>
    <phoneticPr fontId="6"/>
  </si>
  <si>
    <t>27年</t>
    <rPh sb="2" eb="3">
      <t>ネン</t>
    </rPh>
    <phoneticPr fontId="6"/>
  </si>
  <si>
    <t>主　要
地方道</t>
    <phoneticPr fontId="13"/>
  </si>
  <si>
    <t>一　般
県　道</t>
    <phoneticPr fontId="13"/>
  </si>
  <si>
    <t>第　１
当事者</t>
    <phoneticPr fontId="6"/>
  </si>
  <si>
    <t>第　２
当事者</t>
    <phoneticPr fontId="6"/>
  </si>
  <si>
    <t>その他
当事者</t>
    <phoneticPr fontId="6"/>
  </si>
  <si>
    <t>70歳～</t>
    <phoneticPr fontId="6"/>
  </si>
  <si>
    <t>月</t>
    <phoneticPr fontId="6"/>
  </si>
  <si>
    <t>　資料：県危機管理課「消防防災年報」</t>
    <phoneticPr fontId="6"/>
  </si>
  <si>
    <t>元</t>
    <rPh sb="0" eb="1">
      <t>モト</t>
    </rPh>
    <phoneticPr fontId="6"/>
  </si>
  <si>
    <t>平  成
29年度</t>
  </si>
  <si>
    <t>令和</t>
    <rPh sb="0" eb="2">
      <t>レイワ</t>
    </rPh>
    <phoneticPr fontId="6"/>
  </si>
  <si>
    <t>死傷者計</t>
    <rPh sb="0" eb="3">
      <t>シショウシャ</t>
    </rPh>
    <rPh sb="3" eb="4">
      <t>ケイ</t>
    </rPh>
    <phoneticPr fontId="6"/>
  </si>
  <si>
    <t>　</t>
    <phoneticPr fontId="6"/>
  </si>
  <si>
    <t>死　　　　　者</t>
    <phoneticPr fontId="6"/>
  </si>
  <si>
    <t>　　</t>
    <phoneticPr fontId="6"/>
  </si>
  <si>
    <t>重　　傷　　者</t>
    <phoneticPr fontId="6"/>
  </si>
  <si>
    <t>軽　　傷　　者</t>
    <phoneticPr fontId="6"/>
  </si>
  <si>
    <t>令和元年</t>
    <rPh sb="0" eb="1">
      <t>レイ</t>
    </rPh>
    <rPh sb="1" eb="2">
      <t>ワ</t>
    </rPh>
    <rPh sb="2" eb="3">
      <t>モト</t>
    </rPh>
    <phoneticPr fontId="6"/>
  </si>
  <si>
    <t>２</t>
    <phoneticPr fontId="6"/>
  </si>
  <si>
    <t>ha</t>
  </si>
  <si>
    <t>ｔ</t>
  </si>
  <si>
    <t>計</t>
    <rPh sb="0" eb="1">
      <t>ケイ</t>
    </rPh>
    <phoneticPr fontId="10"/>
  </si>
  <si>
    <t>種　　類　　別</t>
    <rPh sb="0" eb="1">
      <t>タネ</t>
    </rPh>
    <rPh sb="3" eb="4">
      <t>タグイ</t>
    </rPh>
    <rPh sb="6" eb="7">
      <t>ベツ</t>
    </rPh>
    <phoneticPr fontId="16"/>
  </si>
  <si>
    <t>典型７公害</t>
    <phoneticPr fontId="16"/>
  </si>
  <si>
    <t>典型７公害以外</t>
    <phoneticPr fontId="16"/>
  </si>
  <si>
    <t>発   生   源   別</t>
  </si>
  <si>
    <t>会社・事業所</t>
    <rPh sb="0" eb="2">
      <t>カイシャ</t>
    </rPh>
    <rPh sb="3" eb="6">
      <t>ジギョウショ</t>
    </rPh>
    <phoneticPr fontId="16"/>
  </si>
  <si>
    <t>農業、林業</t>
    <rPh sb="0" eb="2">
      <t>ノウギョウ</t>
    </rPh>
    <rPh sb="3" eb="5">
      <t>リンギョウ</t>
    </rPh>
    <phoneticPr fontId="16"/>
  </si>
  <si>
    <t>漁　業</t>
    <phoneticPr fontId="1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</si>
  <si>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6"/>
  </si>
  <si>
    <t>建設業</t>
    <rPh sb="0" eb="3">
      <t>ケンセツギョウ</t>
    </rPh>
    <phoneticPr fontId="16"/>
  </si>
  <si>
    <t>製造業</t>
    <rPh sb="0" eb="3">
      <t>セイゾウギョウ</t>
    </rPh>
    <phoneticPr fontId="1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</si>
  <si>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6"/>
  </si>
  <si>
    <t>情報通信業</t>
    <phoneticPr fontId="16"/>
  </si>
  <si>
    <t>運輸業、郵便業</t>
    <rPh sb="0" eb="3">
      <t>ウンユギョウ</t>
    </rPh>
    <rPh sb="4" eb="6">
      <t>ユウビン</t>
    </rPh>
    <rPh sb="6" eb="7">
      <t>ギョウ</t>
    </rPh>
    <phoneticPr fontId="16"/>
  </si>
  <si>
    <t>卸売業、小売業</t>
    <rPh sb="0" eb="3">
      <t>オロシウリギョウ</t>
    </rPh>
    <rPh sb="4" eb="7">
      <t>コウリギョウ</t>
    </rPh>
    <phoneticPr fontId="16"/>
  </si>
  <si>
    <t>金融業、保険業</t>
    <rPh sb="0" eb="3">
      <t>キンユウギョウ</t>
    </rPh>
    <rPh sb="4" eb="7">
      <t>ホケンギョウ</t>
    </rPh>
    <phoneticPr fontId="16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</si>
  <si>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</si>
  <si>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</si>
  <si>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</si>
  <si>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</si>
  <si>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6"/>
  </si>
  <si>
    <t>医療、福祉</t>
    <phoneticPr fontId="16"/>
  </si>
  <si>
    <t>複合サービス事業</t>
    <rPh sb="0" eb="2">
      <t>フクゴウ</t>
    </rPh>
    <rPh sb="6" eb="8">
      <t>ジギョウ</t>
    </rPh>
    <phoneticPr fontId="16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</si>
  <si>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6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</si>
  <si>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6"/>
  </si>
  <si>
    <t>分類不能の産業</t>
    <rPh sb="0" eb="2">
      <t>ブンルイ</t>
    </rPh>
    <rPh sb="2" eb="4">
      <t>フノウ</t>
    </rPh>
    <rPh sb="5" eb="7">
      <t>サンギョウ</t>
    </rPh>
    <phoneticPr fontId="16"/>
  </si>
  <si>
    <t>個人</t>
    <rPh sb="0" eb="2">
      <t>コジン</t>
    </rPh>
    <phoneticPr fontId="10"/>
  </si>
  <si>
    <t>その他</t>
    <rPh sb="2" eb="3">
      <t>タ</t>
    </rPh>
    <phoneticPr fontId="10"/>
  </si>
  <si>
    <t>不　明</t>
    <phoneticPr fontId="16"/>
  </si>
  <si>
    <t>令和元年</t>
    <rPh sb="0" eb="2">
      <t>レイワ</t>
    </rPh>
    <rPh sb="2" eb="4">
      <t>ガンネン</t>
    </rPh>
    <phoneticPr fontId="6"/>
  </si>
  <si>
    <t>令和２年</t>
    <rPh sb="0" eb="2">
      <t>レイワ</t>
    </rPh>
    <rPh sb="3" eb="4">
      <t>ネン</t>
    </rPh>
    <phoneticPr fontId="6"/>
  </si>
  <si>
    <t>元年</t>
    <rPh sb="0" eb="1">
      <t>モト</t>
    </rPh>
    <rPh sb="1" eb="2">
      <t>ネン</t>
    </rPh>
    <phoneticPr fontId="6"/>
  </si>
  <si>
    <t>２年</t>
    <rPh sb="1" eb="2">
      <t>ネン</t>
    </rPh>
    <phoneticPr fontId="6"/>
  </si>
  <si>
    <t>７年</t>
    <rPh sb="1" eb="2">
      <t>ネン</t>
    </rPh>
    <phoneticPr fontId="6"/>
  </si>
  <si>
    <t>０</t>
    <phoneticPr fontId="6"/>
  </si>
  <si>
    <t>４</t>
    <phoneticPr fontId="6"/>
  </si>
  <si>
    <t>６</t>
    <phoneticPr fontId="6"/>
  </si>
  <si>
    <t>８</t>
    <phoneticPr fontId="6"/>
  </si>
  <si>
    <t>２時</t>
    <phoneticPr fontId="6"/>
  </si>
  <si>
    <t>４時</t>
    <rPh sb="1" eb="2">
      <t>ジ</t>
    </rPh>
    <phoneticPr fontId="6"/>
  </si>
  <si>
    <t>６時</t>
    <rPh sb="1" eb="2">
      <t>ジ</t>
    </rPh>
    <phoneticPr fontId="6"/>
  </si>
  <si>
    <t>８時</t>
    <rPh sb="1" eb="2">
      <t>ジ</t>
    </rPh>
    <phoneticPr fontId="6"/>
  </si>
  <si>
    <t>１</t>
    <phoneticPr fontId="6"/>
  </si>
  <si>
    <t>３</t>
    <phoneticPr fontId="6"/>
  </si>
  <si>
    <t>５</t>
    <phoneticPr fontId="6"/>
  </si>
  <si>
    <t>７</t>
    <phoneticPr fontId="6"/>
  </si>
  <si>
    <t>９</t>
    <phoneticPr fontId="6"/>
  </si>
  <si>
    <t>１時</t>
    <phoneticPr fontId="6"/>
  </si>
  <si>
    <t>２時</t>
    <rPh sb="1" eb="2">
      <t>ジ</t>
    </rPh>
    <phoneticPr fontId="6"/>
  </si>
  <si>
    <t>３時</t>
    <rPh sb="1" eb="2">
      <t>ジ</t>
    </rPh>
    <phoneticPr fontId="6"/>
  </si>
  <si>
    <t>５時</t>
    <rPh sb="1" eb="2">
      <t>ジ</t>
    </rPh>
    <phoneticPr fontId="6"/>
  </si>
  <si>
    <t>７時</t>
    <rPh sb="1" eb="2">
      <t>ジ</t>
    </rPh>
    <phoneticPr fontId="6"/>
  </si>
  <si>
    <t>９時</t>
    <rPh sb="1" eb="2">
      <t>ジ</t>
    </rPh>
    <phoneticPr fontId="6"/>
  </si>
  <si>
    <t>令和</t>
    <rPh sb="0" eb="2">
      <t>レイワ</t>
    </rPh>
    <phoneticPr fontId="10"/>
  </si>
  <si>
    <t>元</t>
    <rPh sb="0" eb="1">
      <t>モト</t>
    </rPh>
    <phoneticPr fontId="10"/>
  </si>
  <si>
    <t>令和２年</t>
    <rPh sb="0" eb="1">
      <t>レイ</t>
    </rPh>
    <rPh sb="1" eb="2">
      <t>ワ</t>
    </rPh>
    <phoneticPr fontId="6"/>
  </si>
  <si>
    <t>２</t>
  </si>
  <si>
    <t>被 害 の 種 類 別</t>
    <phoneticPr fontId="6"/>
  </si>
  <si>
    <t>健　康</t>
  </si>
  <si>
    <t>財　産</t>
  </si>
  <si>
    <t>動植物</t>
  </si>
  <si>
    <t>感覚的・心理的</t>
  </si>
  <si>
    <t>　令　和　３  年</t>
    <rPh sb="1" eb="2">
      <t>レイ</t>
    </rPh>
    <rPh sb="3" eb="4">
      <t>ワ</t>
    </rPh>
    <phoneticPr fontId="6"/>
  </si>
  <si>
    <t>令和３年</t>
    <rPh sb="0" eb="2">
      <t>レイワ</t>
    </rPh>
    <rPh sb="3" eb="4">
      <t>ネン</t>
    </rPh>
    <phoneticPr fontId="6"/>
  </si>
  <si>
    <t>３年</t>
    <rPh sb="1" eb="2">
      <t>ネン</t>
    </rPh>
    <phoneticPr fontId="6"/>
  </si>
  <si>
    <t>二輪車の事故</t>
    <rPh sb="2" eb="3">
      <t>シャ</t>
    </rPh>
    <phoneticPr fontId="6"/>
  </si>
  <si>
    <t>子供の事故</t>
    <rPh sb="0" eb="2">
      <t>コドモ</t>
    </rPh>
    <phoneticPr fontId="6"/>
  </si>
  <si>
    <t>　　　２ 端数整理のため、合計とは必ずしも一致しない。</t>
    <phoneticPr fontId="13"/>
  </si>
  <si>
    <t>焼損棟数</t>
    <phoneticPr fontId="6"/>
  </si>
  <si>
    <t>り災
世帯数</t>
    <phoneticPr fontId="6"/>
  </si>
  <si>
    <t>死傷者数</t>
    <phoneticPr fontId="6"/>
  </si>
  <si>
    <t>建物床</t>
    <rPh sb="2" eb="3">
      <t>ユカ</t>
    </rPh>
    <phoneticPr fontId="6"/>
  </si>
  <si>
    <t>令和３年</t>
    <rPh sb="0" eb="1">
      <t>レイ</t>
    </rPh>
    <rPh sb="1" eb="2">
      <t>ワ</t>
    </rPh>
    <phoneticPr fontId="6"/>
  </si>
  <si>
    <r>
      <t>23－１　農　作　物　被　害</t>
    </r>
    <r>
      <rPr>
        <sz val="16"/>
        <color theme="1"/>
        <rFont val="ＭＳ 明朝"/>
        <family val="1"/>
        <charset val="128"/>
      </rPr>
      <t>（水稲）</t>
    </r>
    <rPh sb="11" eb="12">
      <t>ヒ</t>
    </rPh>
    <rPh sb="13" eb="14">
      <t>ガイ</t>
    </rPh>
    <rPh sb="15" eb="17">
      <t>スイトウ</t>
    </rPh>
    <phoneticPr fontId="6"/>
  </si>
  <si>
    <t>４</t>
  </si>
  <si>
    <t>目次（項目一覧表）へ戻る</t>
    <rPh sb="0" eb="2">
      <t>モクジ</t>
    </rPh>
    <rPh sb="3" eb="5">
      <t>コウモク</t>
    </rPh>
    <rPh sb="5" eb="7">
      <t>イチラン</t>
    </rPh>
    <rPh sb="7" eb="8">
      <t>ヒョウ</t>
    </rPh>
    <rPh sb="10" eb="11">
      <t>モド</t>
    </rPh>
    <phoneticPr fontId="10"/>
  </si>
  <si>
    <t>平成</t>
    <rPh sb="0" eb="2">
      <t>ヘイセイ</t>
    </rPh>
    <phoneticPr fontId="6"/>
  </si>
  <si>
    <t>年度</t>
    <rPh sb="0" eb="2">
      <t>ネンド</t>
    </rPh>
    <phoneticPr fontId="6"/>
  </si>
  <si>
    <t>　資料：県森林・林業政策課</t>
    <rPh sb="5" eb="7">
      <t>シンリン</t>
    </rPh>
    <rPh sb="8" eb="13">
      <t>リンギョウセイサクカ</t>
    </rPh>
    <phoneticPr fontId="6"/>
  </si>
  <si>
    <t>目次(項目一覧表)へ戻る</t>
  </si>
  <si>
    <t>　資料：公害等調整委員会事務局「公害苦情調査結果報告書」</t>
    <phoneticPr fontId="6"/>
  </si>
  <si>
    <t>　令　和　４  年</t>
    <rPh sb="1" eb="2">
      <t>レイ</t>
    </rPh>
    <rPh sb="3" eb="4">
      <t>ワ</t>
    </rPh>
    <phoneticPr fontId="6"/>
  </si>
  <si>
    <t>令和４年</t>
    <rPh sb="0" eb="2">
      <t>レイワ</t>
    </rPh>
    <rPh sb="3" eb="4">
      <t>ネン</t>
    </rPh>
    <phoneticPr fontId="6"/>
  </si>
  <si>
    <t>４年</t>
    <rPh sb="1" eb="2">
      <t>ネン</t>
    </rPh>
    <phoneticPr fontId="6"/>
  </si>
  <si>
    <t>市 町 道
(その他)</t>
    <phoneticPr fontId="6"/>
  </si>
  <si>
    <t>市町道
（その他）</t>
    <rPh sb="7" eb="8">
      <t>タ</t>
    </rPh>
    <phoneticPr fontId="13"/>
  </si>
  <si>
    <t>　(注) 「第１当事者」とは、交通事故に関係した者のうち、過失がより重い者をいい、過失が同程度の場合には、負傷の程度が</t>
    <rPh sb="53" eb="55">
      <t>フショウ</t>
    </rPh>
    <rPh sb="56" eb="58">
      <t>テイド</t>
    </rPh>
    <phoneticPr fontId="6"/>
  </si>
  <si>
    <t>　　 軽い者。</t>
    <phoneticPr fontId="6"/>
  </si>
  <si>
    <t>　(注) 未就園児、就園児、小学生、中学生、高校生は19歳未満の内数である。</t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</si>
  <si>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</si>
  <si>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</si>
  <si>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３</t>
  </si>
  <si>
    <t>　(注) その他には、車両、船舶を含む。</t>
    <phoneticPr fontId="6"/>
  </si>
  <si>
    <t>令和４年</t>
    <rPh sb="0" eb="1">
      <t>レイ</t>
    </rPh>
    <rPh sb="1" eb="2">
      <t>ワ</t>
    </rPh>
    <phoneticPr fontId="6"/>
  </si>
  <si>
    <t>　(注) 休業４日以上の死傷者数であり、（　）内はそのうちの死亡者数である。</t>
    <phoneticPr fontId="6"/>
  </si>
  <si>
    <t>病　　　害</t>
    <rPh sb="4" eb="5">
      <t>ガイ</t>
    </rPh>
    <phoneticPr fontId="6"/>
  </si>
  <si>
    <t>　冷　　害　</t>
    <rPh sb="1" eb="3">
      <t>レイガイ</t>
    </rPh>
    <rPh sb="4" eb="5">
      <t>ガイ</t>
    </rPh>
    <phoneticPr fontId="6"/>
  </si>
  <si>
    <t>年産</t>
    <rPh sb="0" eb="2">
      <t>ネンサン</t>
    </rPh>
    <phoneticPr fontId="6"/>
  </si>
  <si>
    <t>年産</t>
    <rPh sb="0" eb="1">
      <t>トシ</t>
    </rPh>
    <rPh sb="1" eb="2">
      <t>サン</t>
    </rPh>
    <phoneticPr fontId="6"/>
  </si>
  <si>
    <t>　資料：中国四国農政局「中国四国農林水産統計データ集」</t>
    <rPh sb="4" eb="11">
      <t>チュウゴクシコクノウセイキョク</t>
    </rPh>
    <phoneticPr fontId="6"/>
  </si>
  <si>
    <t>令和</t>
  </si>
  <si>
    <t>元</t>
  </si>
  <si>
    <t>－</t>
    <phoneticPr fontId="10"/>
  </si>
  <si>
    <t>平  成
30年度</t>
  </si>
  <si>
    <t>令 和
元年度</t>
  </si>
  <si>
    <t>令 和
２年度</t>
  </si>
  <si>
    <t>令 和
３年度</t>
  </si>
  <si>
    <r>
      <t xml:space="preserve">令 和
</t>
    </r>
    <r>
      <rPr>
        <sz val="10"/>
        <rFont val="ＭＳ 明朝"/>
        <family val="1"/>
        <charset val="128"/>
      </rPr>
      <t>４年度</t>
    </r>
    <rPh sb="0" eb="1">
      <t>レイ</t>
    </rPh>
    <rPh sb="2" eb="3">
      <t>ワ</t>
    </rPh>
    <rPh sb="5" eb="7">
      <t>ネンド</t>
    </rPh>
    <phoneticPr fontId="16"/>
  </si>
  <si>
    <t>　(注) 令和元年度の調査項目の見直しにより、分類項目が変更となったため、一部連続しないものがある。</t>
    <phoneticPr fontId="6"/>
  </si>
  <si>
    <t>　令　和　５  年</t>
    <rPh sb="1" eb="2">
      <t>レイ</t>
    </rPh>
    <rPh sb="3" eb="4">
      <t>ワ</t>
    </rPh>
    <phoneticPr fontId="6"/>
  </si>
  <si>
    <t xml:space="preserve">  資料：県警察本部交通企画課「香川の交通」、県統計調査課「香川県人口移動調査報告」（令和5年10月1日現在推計）</t>
    <rPh sb="23" eb="24">
      <t>ケン</t>
    </rPh>
    <rPh sb="24" eb="26">
      <t>トウケイ</t>
    </rPh>
    <rPh sb="26" eb="28">
      <t>チョウサ</t>
    </rPh>
    <rPh sb="28" eb="29">
      <t>カ</t>
    </rPh>
    <rPh sb="30" eb="33">
      <t>カガワケン</t>
    </rPh>
    <rPh sb="33" eb="35">
      <t>ジンコウ</t>
    </rPh>
    <rPh sb="35" eb="37">
      <t>イドウ</t>
    </rPh>
    <rPh sb="37" eb="39">
      <t>チョウサ</t>
    </rPh>
    <rPh sb="39" eb="41">
      <t>ホウコク</t>
    </rPh>
    <phoneticPr fontId="6"/>
  </si>
  <si>
    <t>令和５年</t>
    <rPh sb="0" eb="2">
      <t>レイワ</t>
    </rPh>
    <rPh sb="3" eb="4">
      <t>ネン</t>
    </rPh>
    <phoneticPr fontId="6"/>
  </si>
  <si>
    <t>５年</t>
    <rPh sb="1" eb="2">
      <t>ネン</t>
    </rPh>
    <phoneticPr fontId="6"/>
  </si>
  <si>
    <t>（４）警察署別、路線別発生状況（令和５年）</t>
    <phoneticPr fontId="6"/>
  </si>
  <si>
    <t>-</t>
  </si>
  <si>
    <t>（５）路線別道路実延長当たりの事故率（令和５年）</t>
    <phoneticPr fontId="13"/>
  </si>
  <si>
    <t>　(注)１ 道路実延長は令和４年４月１日現在。　</t>
    <rPh sb="12" eb="14">
      <t>レイワ</t>
    </rPh>
    <phoneticPr fontId="13"/>
  </si>
  <si>
    <t>（６）第１当事者の法令違反別・時間別発生件数（令和５年）</t>
    <phoneticPr fontId="6"/>
  </si>
  <si>
    <t>前方不注意</t>
    <rPh sb="3" eb="5">
      <t>チュウイ</t>
    </rPh>
    <phoneticPr fontId="6"/>
  </si>
  <si>
    <t>（７）職年別の死傷者数（令和５年）</t>
    <phoneticPr fontId="6"/>
  </si>
  <si>
    <t>　(注) 令和６年４月１日現在。</t>
    <rPh sb="5" eb="6">
      <t>レイ</t>
    </rPh>
    <rPh sb="6" eb="7">
      <t>ワ</t>
    </rPh>
    <phoneticPr fontId="21"/>
  </si>
  <si>
    <t>（３）市町別火災状況（令和４年）　</t>
    <rPh sb="3" eb="4">
      <t>シ</t>
    </rPh>
    <rPh sb="4" eb="5">
      <t>マチ</t>
    </rPh>
    <rPh sb="5" eb="6">
      <t>ベツ</t>
    </rPh>
    <rPh sb="6" eb="8">
      <t>カサイ</t>
    </rPh>
    <rPh sb="8" eb="10">
      <t>ジョウキョウ</t>
    </rPh>
    <rPh sb="11" eb="13">
      <t>レイワ</t>
    </rPh>
    <rPh sb="14" eb="15">
      <t>ネン</t>
    </rPh>
    <rPh sb="15" eb="16">
      <t>ヘイネン</t>
    </rPh>
    <phoneticPr fontId="6"/>
  </si>
  <si>
    <r>
      <t>令和</t>
    </r>
    <r>
      <rPr>
        <sz val="10"/>
        <rFont val="ＭＳ 明朝"/>
        <family val="1"/>
        <charset val="128"/>
      </rPr>
      <t>５年</t>
    </r>
    <rPh sb="0" eb="1">
      <t>レイ</t>
    </rPh>
    <rPh sb="1" eb="2">
      <t>ワ</t>
    </rPh>
    <phoneticPr fontId="6"/>
  </si>
  <si>
    <r>
      <t>　資料：香川労働局「令和</t>
    </r>
    <r>
      <rPr>
        <sz val="10"/>
        <rFont val="ＭＳ 明朝"/>
        <family val="1"/>
        <charset val="128"/>
      </rPr>
      <t>５年業種別署別労働災害発生状況（確定）」</t>
    </r>
    <rPh sb="4" eb="6">
      <t>カガワ</t>
    </rPh>
    <rPh sb="6" eb="9">
      <t>ロウドウキョク</t>
    </rPh>
    <rPh sb="10" eb="12">
      <t>レイワ</t>
    </rPh>
    <rPh sb="13" eb="14">
      <t>ネン</t>
    </rPh>
    <rPh sb="14" eb="16">
      <t>ギョウシュ</t>
    </rPh>
    <rPh sb="16" eb="17">
      <t>ベツ</t>
    </rPh>
    <rPh sb="17" eb="18">
      <t>ショ</t>
    </rPh>
    <rPh sb="18" eb="19">
      <t>ベツ</t>
    </rPh>
    <rPh sb="19" eb="21">
      <t>ロウドウ</t>
    </rPh>
    <rPh sb="21" eb="23">
      <t>サイガイ</t>
    </rPh>
    <rPh sb="23" eb="25">
      <t>ハッセイ</t>
    </rPh>
    <rPh sb="25" eb="27">
      <t>ジョウキョウ</t>
    </rPh>
    <rPh sb="28" eb="30">
      <t>カクテイ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</si>
</sst>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;&quot;△&quot;#,##0;&quot;－&quot;"/>
    <numFmt numFmtId="177" formatCode="#,##0.00;&quot;△&quot;#,##0.00;&quot;－&quot;"/>
    <numFmt numFmtId="178" formatCode="#,##0.0;[Red]\-#,##0.0"/>
    <numFmt numFmtId="179" formatCode="\(#\)"/>
    <numFmt numFmtId="180" formatCode="#,##0;\-#,##0;&quot;－&quot;"/>
    <numFmt numFmtId="181" formatCode="#,##0.0;&quot;△&quot;#,##0.0;&quot;－&quot;"/>
    <numFmt numFmtId="182" formatCode="\(0\)"/>
    <numFmt numFmtId="183" formatCode="#,##0_ "/>
  </numFmts>
  <fonts count="29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1" fontId="3" fillId="0" borderId="0"/>
    <xf numFmtId="0" fontId="9" fillId="0" borderId="0"/>
    <xf numFmtId="38" fontId="9" fillId="0" borderId="0" applyFont="0" applyFill="0" applyBorder="0" applyAlignment="0" applyProtection="0"/>
    <xf numFmtId="1" fontId="3" fillId="0" borderId="0"/>
    <xf numFmtId="1" fontId="3" fillId="0" borderId="0"/>
    <xf numFmtId="0" fontId="1" fillId="0" borderId="0">
      <alignment vertical="center"/>
    </xf>
  </cellStyleXfs>
  <cellXfs count="536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5" fillId="0" borderId="27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6" fillId="0" borderId="32" xfId="0" applyFont="1" applyFill="1" applyBorder="1" applyAlignment="1">
      <alignment horizontal="center" vertical="center" shrinkToFit="1"/>
    </xf>
    <xf numFmtId="0" fontId="17" fillId="0" borderId="0" xfId="4" applyFont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 shrinkToFit="1"/>
    </xf>
    <xf numFmtId="49" fontId="16" fillId="0" borderId="17" xfId="0" applyNumberFormat="1" applyFont="1" applyFill="1" applyBorder="1" applyAlignment="1">
      <alignment horizontal="center" vertical="center" shrinkToFit="1"/>
    </xf>
    <xf numFmtId="0" fontId="18" fillId="0" borderId="17" xfId="5" applyFont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shrinkToFit="1"/>
    </xf>
    <xf numFmtId="49" fontId="16" fillId="0" borderId="10" xfId="0" applyNumberFormat="1" applyFont="1" applyFill="1" applyBorder="1" applyAlignment="1">
      <alignment horizontal="center" vertical="center" shrinkToFit="1"/>
    </xf>
    <xf numFmtId="0" fontId="18" fillId="0" borderId="10" xfId="5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0" fontId="18" fillId="0" borderId="8" xfId="5" applyFont="1" applyBorder="1" applyAlignment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/>
    </xf>
    <xf numFmtId="0" fontId="3" fillId="0" borderId="0" xfId="11" applyNumberFormat="1" applyFont="1" applyAlignment="1">
      <alignment vertical="center"/>
    </xf>
    <xf numFmtId="178" fontId="3" fillId="0" borderId="0" xfId="12" applyNumberFormat="1" applyFont="1" applyAlignment="1" applyProtection="1">
      <alignment horizontal="right" vertical="center"/>
    </xf>
    <xf numFmtId="38" fontId="3" fillId="0" borderId="0" xfId="3" applyFont="1" applyAlignment="1" applyProtection="1">
      <alignment horizontal="right" vertical="center"/>
    </xf>
    <xf numFmtId="38" fontId="3" fillId="0" borderId="22" xfId="3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38" fontId="3" fillId="0" borderId="0" xfId="3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178" fontId="3" fillId="0" borderId="0" xfId="3" applyNumberFormat="1" applyFont="1" applyAlignment="1" applyProtection="1">
      <alignment horizontal="right" vertical="center"/>
    </xf>
    <xf numFmtId="180" fontId="19" fillId="0" borderId="22" xfId="0" applyNumberFormat="1" applyFont="1" applyFill="1" applyBorder="1" applyAlignment="1" applyProtection="1">
      <alignment horizontal="right" vertical="center"/>
    </xf>
    <xf numFmtId="180" fontId="19" fillId="0" borderId="0" xfId="0" applyNumberFormat="1" applyFont="1" applyFill="1" applyBorder="1" applyAlignment="1" applyProtection="1">
      <alignment horizontal="right" vertical="center"/>
    </xf>
    <xf numFmtId="38" fontId="20" fillId="0" borderId="22" xfId="9" applyFont="1" applyBorder="1" applyAlignment="1" applyProtection="1">
      <alignment horizontal="right" vertical="center"/>
    </xf>
    <xf numFmtId="38" fontId="20" fillId="0" borderId="0" xfId="9" applyFont="1" applyBorder="1" applyAlignment="1" applyProtection="1">
      <alignment horizontal="right" vertical="center"/>
    </xf>
    <xf numFmtId="180" fontId="20" fillId="0" borderId="22" xfId="0" applyNumberFormat="1" applyFont="1" applyFill="1" applyBorder="1" applyAlignment="1" applyProtection="1">
      <alignment horizontal="right" vertical="center"/>
    </xf>
    <xf numFmtId="180" fontId="20" fillId="0" borderId="0" xfId="0" applyNumberFormat="1" applyFont="1" applyFill="1" applyBorder="1" applyAlignment="1" applyProtection="1">
      <alignment horizontal="right" vertical="center"/>
    </xf>
    <xf numFmtId="178" fontId="3" fillId="0" borderId="0" xfId="12" applyNumberFormat="1" applyFont="1" applyAlignment="1" applyProtection="1">
      <alignment horizontal="right" vertical="center" shrinkToFit="1"/>
    </xf>
    <xf numFmtId="38" fontId="3" fillId="0" borderId="0" xfId="12" applyNumberFormat="1" applyFont="1" applyAlignment="1" applyProtection="1">
      <alignment horizontal="right" vertical="center"/>
    </xf>
    <xf numFmtId="38" fontId="3" fillId="0" borderId="0" xfId="12" applyNumberFormat="1" applyFont="1" applyAlignment="1" applyProtection="1">
      <alignment horizontal="right" vertical="center" shrinkToFit="1"/>
    </xf>
    <xf numFmtId="40" fontId="3" fillId="0" borderId="0" xfId="12" applyNumberFormat="1" applyFont="1" applyAlignment="1" applyProtection="1">
      <alignment horizontal="right" vertical="center"/>
    </xf>
    <xf numFmtId="178" fontId="3" fillId="0" borderId="22" xfId="3" applyNumberFormat="1" applyFont="1" applyBorder="1" applyAlignment="1" applyProtection="1">
      <alignment horizontal="right" vertical="center"/>
    </xf>
    <xf numFmtId="180" fontId="20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2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37" fontId="20" fillId="0" borderId="0" xfId="0" applyNumberFormat="1" applyFont="1" applyAlignment="1" applyProtection="1">
      <alignment horizontal="right" vertical="center"/>
    </xf>
    <xf numFmtId="37" fontId="20" fillId="0" borderId="0" xfId="0" applyNumberFormat="1" applyFont="1" applyBorder="1" applyAlignment="1" applyProtection="1">
      <alignment horizontal="right" vertical="center"/>
    </xf>
    <xf numFmtId="49" fontId="2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49" fontId="19" fillId="0" borderId="0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37" fontId="19" fillId="0" borderId="0" xfId="0" applyNumberFormat="1" applyFont="1" applyAlignment="1" applyProtection="1">
      <alignment horizontal="right" vertical="center"/>
    </xf>
    <xf numFmtId="37" fontId="19" fillId="0" borderId="0" xfId="0" applyNumberFormat="1" applyFont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23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25" xfId="0" applyFont="1" applyBorder="1" applyAlignment="1">
      <alignment horizontal="centerContinuous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/>
    </xf>
    <xf numFmtId="37" fontId="20" fillId="0" borderId="22" xfId="0" applyNumberFormat="1" applyFont="1" applyBorder="1" applyAlignment="1" applyProtection="1">
      <alignment horizontal="right" vertical="center"/>
    </xf>
    <xf numFmtId="49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37" fontId="19" fillId="0" borderId="22" xfId="0" applyNumberFormat="1" applyFont="1" applyBorder="1" applyAlignment="1" applyProtection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14" xfId="0" applyFont="1" applyBorder="1" applyAlignment="1">
      <alignment horizontal="centerContinuous" vertical="center"/>
    </xf>
    <xf numFmtId="0" fontId="20" fillId="0" borderId="21" xfId="0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0" fillId="0" borderId="15" xfId="0" applyFont="1" applyBorder="1" applyAlignment="1">
      <alignment horizontal="centerContinuous" vertical="center"/>
    </xf>
    <xf numFmtId="176" fontId="20" fillId="0" borderId="22" xfId="0" applyNumberFormat="1" applyFont="1" applyBorder="1" applyAlignment="1" applyProtection="1">
      <alignment horizontal="right" vertical="center"/>
    </xf>
    <xf numFmtId="176" fontId="19" fillId="0" borderId="22" xfId="0" applyNumberFormat="1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right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Continuous" vertical="center"/>
    </xf>
    <xf numFmtId="0" fontId="19" fillId="0" borderId="37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80" fontId="19" fillId="0" borderId="22" xfId="0" applyNumberFormat="1" applyFont="1" applyBorder="1" applyAlignment="1" applyProtection="1">
      <alignment vertical="center"/>
    </xf>
    <xf numFmtId="180" fontId="20" fillId="0" borderId="0" xfId="0" applyNumberFormat="1" applyFont="1" applyAlignment="1" applyProtection="1">
      <alignment vertical="center"/>
    </xf>
    <xf numFmtId="180" fontId="20" fillId="0" borderId="0" xfId="0" applyNumberFormat="1" applyFont="1" applyAlignment="1" applyProtection="1">
      <alignment horizontal="right" vertical="center"/>
    </xf>
    <xf numFmtId="180" fontId="20" fillId="0" borderId="0" xfId="0" applyNumberFormat="1" applyFont="1" applyBorder="1" applyAlignment="1" applyProtection="1">
      <alignment horizontal="right" vertical="center"/>
    </xf>
    <xf numFmtId="37" fontId="20" fillId="0" borderId="0" xfId="0" applyNumberFormat="1" applyFont="1" applyAlignment="1" applyProtection="1">
      <alignment vertical="center"/>
    </xf>
    <xf numFmtId="180" fontId="20" fillId="0" borderId="0" xfId="0" applyNumberFormat="1" applyFont="1" applyBorder="1" applyAlignment="1" applyProtection="1">
      <alignment horizontal="right" vertical="center" wrapText="1"/>
    </xf>
    <xf numFmtId="0" fontId="20" fillId="0" borderId="12" xfId="0" applyFont="1" applyBorder="1" applyAlignment="1" applyProtection="1">
      <alignment horizontal="center" vertical="center"/>
    </xf>
    <xf numFmtId="180" fontId="19" fillId="0" borderId="12" xfId="0" applyNumberFormat="1" applyFont="1" applyBorder="1" applyAlignment="1" applyProtection="1">
      <alignment vertical="center"/>
    </xf>
    <xf numFmtId="180" fontId="20" fillId="0" borderId="1" xfId="0" applyNumberFormat="1" applyFont="1" applyBorder="1" applyAlignment="1" applyProtection="1">
      <alignment vertical="center"/>
    </xf>
    <xf numFmtId="0" fontId="20" fillId="0" borderId="5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25" fillId="0" borderId="23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180" fontId="20" fillId="0" borderId="22" xfId="0" applyNumberFormat="1" applyFont="1" applyBorder="1" applyAlignment="1" applyProtection="1">
      <alignment horizontal="right" vertical="center"/>
    </xf>
    <xf numFmtId="180" fontId="19" fillId="0" borderId="0" xfId="0" applyNumberFormat="1" applyFont="1" applyAlignment="1" applyProtection="1">
      <alignment horizontal="right" vertical="center"/>
    </xf>
    <xf numFmtId="0" fontId="20" fillId="0" borderId="0" xfId="0" applyFont="1" applyBorder="1" applyAlignment="1" applyProtection="1">
      <alignment horizontal="distributed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vertical="distributed" textRotation="255"/>
    </xf>
    <xf numFmtId="0" fontId="20" fillId="0" borderId="2" xfId="0" applyFont="1" applyBorder="1" applyAlignment="1" applyProtection="1">
      <alignment horizontal="distributed" vertical="center"/>
    </xf>
    <xf numFmtId="0" fontId="20" fillId="0" borderId="1" xfId="0" applyFont="1" applyBorder="1" applyAlignment="1" applyProtection="1">
      <alignment horizontal="center" vertical="center"/>
    </xf>
    <xf numFmtId="37" fontId="20" fillId="0" borderId="12" xfId="0" applyNumberFormat="1" applyFont="1" applyBorder="1" applyAlignment="1" applyProtection="1">
      <alignment horizontal="right" vertical="center"/>
    </xf>
    <xf numFmtId="37" fontId="20" fillId="0" borderId="1" xfId="0" applyNumberFormat="1" applyFont="1" applyBorder="1" applyAlignment="1" applyProtection="1">
      <alignment horizontal="right" vertical="center"/>
    </xf>
    <xf numFmtId="37" fontId="19" fillId="0" borderId="1" xfId="0" applyNumberFormat="1" applyFont="1" applyBorder="1" applyAlignment="1" applyProtection="1">
      <alignment horizontal="right" vertical="center"/>
    </xf>
    <xf numFmtId="176" fontId="20" fillId="0" borderId="0" xfId="0" applyNumberFormat="1" applyFont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30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distributed" textRotation="255"/>
    </xf>
    <xf numFmtId="0" fontId="20" fillId="0" borderId="30" xfId="0" applyFont="1" applyBorder="1" applyAlignment="1" applyProtection="1">
      <alignment horizontal="center" vertical="distributed" textRotation="255"/>
    </xf>
    <xf numFmtId="0" fontId="20" fillId="0" borderId="23" xfId="0" applyFont="1" applyBorder="1" applyAlignment="1" applyProtection="1">
      <alignment vertical="center" textRotation="255"/>
    </xf>
    <xf numFmtId="0" fontId="20" fillId="0" borderId="22" xfId="0" applyFont="1" applyBorder="1" applyAlignment="1" applyProtection="1">
      <alignment horizontal="center" vertical="center" textRotation="255"/>
    </xf>
    <xf numFmtId="0" fontId="19" fillId="0" borderId="22" xfId="0" applyFont="1" applyBorder="1" applyAlignment="1" applyProtection="1">
      <alignment horizontal="center" vertical="center"/>
    </xf>
    <xf numFmtId="176" fontId="19" fillId="0" borderId="0" xfId="0" applyNumberFormat="1" applyFont="1" applyAlignment="1" applyProtection="1">
      <alignment horizontal="right" vertical="center"/>
    </xf>
    <xf numFmtId="176" fontId="19" fillId="0" borderId="0" xfId="0" applyNumberFormat="1" applyFont="1" applyAlignment="1" applyProtection="1">
      <alignment vertical="center"/>
    </xf>
    <xf numFmtId="0" fontId="19" fillId="0" borderId="25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vertical="center"/>
    </xf>
    <xf numFmtId="176" fontId="20" fillId="0" borderId="0" xfId="0" applyNumberFormat="1" applyFont="1" applyAlignment="1" applyProtection="1">
      <alignment horizontal="right" vertical="center"/>
    </xf>
    <xf numFmtId="0" fontId="20" fillId="0" borderId="25" xfId="0" applyFont="1" applyBorder="1" applyAlignment="1" applyProtection="1">
      <alignment vertical="center"/>
    </xf>
    <xf numFmtId="0" fontId="20" fillId="0" borderId="23" xfId="0" applyFont="1" applyBorder="1" applyAlignment="1" applyProtection="1">
      <alignment vertical="center"/>
    </xf>
    <xf numFmtId="0" fontId="20" fillId="0" borderId="25" xfId="0" applyFont="1" applyBorder="1" applyAlignment="1" applyProtection="1">
      <alignment horizontal="centerContinuous" vertical="center"/>
    </xf>
    <xf numFmtId="0" fontId="20" fillId="0" borderId="1" xfId="0" applyFont="1" applyBorder="1" applyAlignment="1" applyProtection="1">
      <alignment horizontal="centerContinuous" vertical="center"/>
    </xf>
    <xf numFmtId="0" fontId="20" fillId="0" borderId="40" xfId="0" applyFont="1" applyBorder="1" applyAlignment="1" applyProtection="1">
      <alignment horizontal="center" vertical="center"/>
    </xf>
    <xf numFmtId="41" fontId="20" fillId="0" borderId="12" xfId="0" applyNumberFormat="1" applyFont="1" applyBorder="1" applyAlignment="1" applyProtection="1">
      <alignment horizontal="right" vertical="center"/>
    </xf>
    <xf numFmtId="41" fontId="20" fillId="0" borderId="1" xfId="0" applyNumberFormat="1" applyFont="1" applyBorder="1" applyAlignment="1" applyProtection="1">
      <alignment horizontal="right" vertical="center"/>
    </xf>
    <xf numFmtId="0" fontId="3" fillId="0" borderId="5" xfId="11" applyNumberFormat="1" applyFont="1" applyBorder="1" applyAlignment="1" applyProtection="1">
      <alignment horizontal="center" vertical="center"/>
    </xf>
    <xf numFmtId="0" fontId="14" fillId="0" borderId="23" xfId="11" applyNumberFormat="1" applyFont="1" applyBorder="1" applyAlignment="1" applyProtection="1">
      <alignment horizontal="center" wrapText="1"/>
    </xf>
    <xf numFmtId="0" fontId="3" fillId="0" borderId="6" xfId="11" applyNumberFormat="1" applyFont="1" applyBorder="1" applyAlignment="1" applyProtection="1">
      <alignment vertical="center"/>
    </xf>
    <xf numFmtId="0" fontId="3" fillId="0" borderId="0" xfId="11" applyNumberFormat="1" applyFont="1" applyBorder="1" applyAlignment="1" applyProtection="1">
      <alignment horizontal="right" vertical="center"/>
    </xf>
    <xf numFmtId="0" fontId="3" fillId="0" borderId="0" xfId="11" applyNumberFormat="1" applyFont="1" applyAlignment="1" applyProtection="1">
      <alignment horizontal="right" vertical="center"/>
    </xf>
    <xf numFmtId="0" fontId="3" fillId="0" borderId="0" xfId="11" applyNumberFormat="1" applyFont="1" applyAlignment="1" applyProtection="1">
      <alignment vertical="center"/>
    </xf>
    <xf numFmtId="0" fontId="3" fillId="0" borderId="6" xfId="11" applyNumberFormat="1" applyFont="1" applyBorder="1" applyAlignment="1" applyProtection="1">
      <alignment horizontal="center" vertical="center" shrinkToFit="1"/>
    </xf>
    <xf numFmtId="176" fontId="16" fillId="0" borderId="0" xfId="11" applyNumberFormat="1" applyFont="1" applyAlignment="1" applyProtection="1">
      <alignment horizontal="right" vertical="center"/>
    </xf>
    <xf numFmtId="0" fontId="3" fillId="0" borderId="28" xfId="11" applyNumberFormat="1" applyFont="1" applyBorder="1" applyAlignment="1" applyProtection="1">
      <alignment vertical="center"/>
    </xf>
    <xf numFmtId="0" fontId="3" fillId="0" borderId="1" xfId="11" applyNumberFormat="1" applyFont="1" applyBorder="1" applyAlignment="1" applyProtection="1">
      <alignment horizontal="right" vertical="center"/>
    </xf>
    <xf numFmtId="0" fontId="20" fillId="0" borderId="3" xfId="0" applyFont="1" applyBorder="1" applyAlignment="1" applyProtection="1">
      <alignment vertical="center"/>
    </xf>
    <xf numFmtId="49" fontId="20" fillId="0" borderId="5" xfId="0" applyNumberFormat="1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vertical="center" textRotation="255"/>
    </xf>
    <xf numFmtId="0" fontId="20" fillId="0" borderId="0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</xf>
    <xf numFmtId="38" fontId="20" fillId="0" borderId="42" xfId="12" applyFont="1" applyBorder="1" applyAlignment="1" applyProtection="1">
      <alignment horizontal="center" vertical="center"/>
    </xf>
    <xf numFmtId="38" fontId="20" fillId="0" borderId="0" xfId="12" applyFont="1" applyBorder="1" applyAlignment="1" applyProtection="1">
      <alignment horizontal="center" vertical="center"/>
    </xf>
    <xf numFmtId="38" fontId="20" fillId="0" borderId="0" xfId="12" applyFont="1" applyAlignment="1">
      <alignment vertical="center"/>
    </xf>
    <xf numFmtId="0" fontId="26" fillId="0" borderId="0" xfId="0" applyFont="1" applyAlignment="1" applyProtection="1">
      <alignment vertical="center"/>
    </xf>
    <xf numFmtId="180" fontId="19" fillId="0" borderId="43" xfId="0" applyNumberFormat="1" applyFont="1" applyFill="1" applyBorder="1" applyAlignment="1" applyProtection="1">
      <alignment horizontal="right" vertical="center"/>
    </xf>
    <xf numFmtId="180" fontId="19" fillId="0" borderId="0" xfId="12" applyNumberFormat="1" applyFont="1" applyAlignment="1" applyProtection="1">
      <alignment horizontal="right" vertical="center"/>
    </xf>
    <xf numFmtId="38" fontId="19" fillId="0" borderId="0" xfId="12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Continuous" vertical="center"/>
    </xf>
    <xf numFmtId="180" fontId="20" fillId="0" borderId="43" xfId="0" applyNumberFormat="1" applyFont="1" applyFill="1" applyBorder="1" applyAlignment="1" applyProtection="1">
      <alignment horizontal="right" vertical="center"/>
    </xf>
    <xf numFmtId="180" fontId="20" fillId="0" borderId="0" xfId="12" applyNumberFormat="1" applyFont="1" applyAlignment="1" applyProtection="1">
      <alignment horizontal="right" vertical="center"/>
    </xf>
    <xf numFmtId="180" fontId="20" fillId="0" borderId="0" xfId="12" applyNumberFormat="1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horizontal="distributed" vertical="center"/>
    </xf>
    <xf numFmtId="0" fontId="20" fillId="0" borderId="44" xfId="0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right" vertical="center"/>
    </xf>
    <xf numFmtId="38" fontId="20" fillId="0" borderId="0" xfId="0" applyNumberFormat="1" applyFont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 wrapText="1"/>
    </xf>
    <xf numFmtId="38" fontId="19" fillId="0" borderId="0" xfId="0" applyNumberFormat="1" applyFont="1" applyAlignment="1">
      <alignment vertical="center"/>
    </xf>
    <xf numFmtId="37" fontId="19" fillId="0" borderId="0" xfId="0" applyNumberFormat="1" applyFont="1" applyAlignment="1">
      <alignment vertical="center"/>
    </xf>
    <xf numFmtId="38" fontId="20" fillId="0" borderId="22" xfId="3" applyFont="1" applyBorder="1" applyAlignment="1" applyProtection="1">
      <alignment horizontal="right" vertical="center"/>
    </xf>
    <xf numFmtId="38" fontId="20" fillId="0" borderId="0" xfId="3" applyFont="1" applyBorder="1" applyAlignment="1" applyProtection="1">
      <alignment horizontal="right" vertical="center"/>
    </xf>
    <xf numFmtId="38" fontId="20" fillId="0" borderId="0" xfId="3" applyFont="1" applyAlignment="1" applyProtection="1">
      <alignment horizontal="right" vertical="center"/>
    </xf>
    <xf numFmtId="0" fontId="20" fillId="0" borderId="12" xfId="0" applyFont="1" applyBorder="1" applyAlignment="1" applyProtection="1">
      <alignment vertical="center"/>
    </xf>
    <xf numFmtId="180" fontId="20" fillId="0" borderId="0" xfId="0" applyNumberFormat="1" applyFont="1" applyAlignment="1">
      <alignment vertical="center"/>
    </xf>
    <xf numFmtId="37" fontId="2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4" fillId="0" borderId="0" xfId="0" applyFont="1" applyAlignment="1">
      <alignment vertical="center"/>
    </xf>
    <xf numFmtId="37" fontId="19" fillId="0" borderId="0" xfId="0" applyNumberFormat="1" applyFont="1" applyAlignment="1" applyProtection="1">
      <alignment vertical="center"/>
    </xf>
    <xf numFmtId="37" fontId="20" fillId="0" borderId="1" xfId="0" applyNumberFormat="1" applyFont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49" fontId="20" fillId="0" borderId="5" xfId="0" applyNumberFormat="1" applyFont="1" applyBorder="1" applyAlignment="1" applyProtection="1">
      <alignment horizontal="center"/>
    </xf>
    <xf numFmtId="0" fontId="20" fillId="0" borderId="23" xfId="0" applyFont="1" applyBorder="1" applyAlignment="1" applyProtection="1">
      <alignment horizontal="center" vertical="top"/>
    </xf>
    <xf numFmtId="0" fontId="20" fillId="0" borderId="23" xfId="0" applyNumberFormat="1" applyFont="1" applyBorder="1" applyAlignment="1" applyProtection="1">
      <alignment horizontal="center" vertical="top"/>
    </xf>
    <xf numFmtId="0" fontId="20" fillId="0" borderId="0" xfId="0" applyNumberFormat="1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/>
    </xf>
    <xf numFmtId="38" fontId="19" fillId="0" borderId="22" xfId="3" applyFont="1" applyBorder="1" applyAlignment="1" applyProtection="1">
      <alignment horizontal="right" vertical="center"/>
    </xf>
    <xf numFmtId="38" fontId="19" fillId="0" borderId="0" xfId="3" applyFont="1" applyAlignment="1" applyProtection="1">
      <alignment horizontal="right" vertical="center"/>
    </xf>
    <xf numFmtId="38" fontId="19" fillId="0" borderId="0" xfId="0" applyNumberFormat="1" applyFont="1" applyAlignment="1" applyProtection="1">
      <alignment vertical="center"/>
    </xf>
    <xf numFmtId="49" fontId="20" fillId="0" borderId="1" xfId="0" applyNumberFormat="1" applyFont="1" applyBorder="1" applyAlignment="1" applyProtection="1">
      <alignment vertical="center"/>
    </xf>
    <xf numFmtId="0" fontId="19" fillId="0" borderId="12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right" vertical="center"/>
    </xf>
    <xf numFmtId="38" fontId="24" fillId="0" borderId="0" xfId="9" applyFont="1" applyAlignment="1">
      <alignment vertical="center"/>
    </xf>
    <xf numFmtId="38" fontId="24" fillId="0" borderId="0" xfId="9" applyFont="1" applyAlignment="1" applyProtection="1">
      <alignment vertical="center"/>
    </xf>
    <xf numFmtId="38" fontId="20" fillId="0" borderId="0" xfId="9" applyFont="1" applyAlignment="1">
      <alignment vertical="center"/>
    </xf>
    <xf numFmtId="38" fontId="24" fillId="0" borderId="0" xfId="9" applyFont="1" applyBorder="1" applyAlignment="1">
      <alignment horizontal="center" vertical="center"/>
    </xf>
    <xf numFmtId="38" fontId="20" fillId="0" borderId="0" xfId="9" applyFont="1" applyBorder="1" applyAlignment="1" applyProtection="1">
      <alignment vertical="center"/>
    </xf>
    <xf numFmtId="38" fontId="20" fillId="0" borderId="1" xfId="9" applyFont="1" applyBorder="1" applyAlignment="1" applyProtection="1">
      <alignment vertical="center"/>
    </xf>
    <xf numFmtId="38" fontId="20" fillId="0" borderId="23" xfId="9" applyFont="1" applyBorder="1" applyAlignment="1" applyProtection="1">
      <alignment horizontal="centerContinuous" vertical="center"/>
    </xf>
    <xf numFmtId="38" fontId="20" fillId="0" borderId="25" xfId="9" applyFont="1" applyBorder="1" applyAlignment="1" applyProtection="1">
      <alignment horizontal="centerContinuous" vertical="center"/>
    </xf>
    <xf numFmtId="38" fontId="20" fillId="0" borderId="22" xfId="9" applyFont="1" applyBorder="1" applyAlignment="1" applyProtection="1">
      <alignment horizontal="center" vertical="center"/>
    </xf>
    <xf numFmtId="38" fontId="20" fillId="0" borderId="0" xfId="9" applyFont="1" applyAlignment="1" applyProtection="1">
      <alignment horizontal="center" vertical="center"/>
    </xf>
    <xf numFmtId="38" fontId="20" fillId="0" borderId="18" xfId="9" applyFont="1" applyBorder="1" applyAlignment="1" applyProtection="1">
      <alignment vertical="center"/>
    </xf>
    <xf numFmtId="38" fontId="20" fillId="0" borderId="20" xfId="9" applyFont="1" applyBorder="1" applyAlignment="1">
      <alignment vertical="center"/>
    </xf>
    <xf numFmtId="38" fontId="19" fillId="0" borderId="0" xfId="9" applyFont="1" applyAlignment="1">
      <alignment vertical="center"/>
    </xf>
    <xf numFmtId="38" fontId="19" fillId="0" borderId="0" xfId="9" applyFont="1" applyAlignment="1" applyProtection="1">
      <alignment horizontal="distributed" vertical="center"/>
    </xf>
    <xf numFmtId="38" fontId="19" fillId="0" borderId="0" xfId="9" applyFont="1" applyAlignment="1" applyProtection="1">
      <alignment horizontal="center" vertical="center"/>
    </xf>
    <xf numFmtId="38" fontId="19" fillId="0" borderId="0" xfId="9" applyFont="1" applyFill="1" applyAlignment="1">
      <alignment vertical="center"/>
    </xf>
    <xf numFmtId="38" fontId="20" fillId="0" borderId="0" xfId="9" applyFont="1" applyAlignment="1" applyProtection="1">
      <alignment horizontal="distributed" vertical="center"/>
    </xf>
    <xf numFmtId="38" fontId="20" fillId="0" borderId="0" xfId="9" applyFont="1" applyAlignment="1" applyProtection="1">
      <alignment horizontal="distributed" vertical="center" justifyLastLine="1"/>
    </xf>
    <xf numFmtId="38" fontId="20" fillId="0" borderId="1" xfId="9" applyFont="1" applyBorder="1" applyAlignment="1">
      <alignment vertical="center"/>
    </xf>
    <xf numFmtId="38" fontId="20" fillId="0" borderId="33" xfId="9" applyFont="1" applyBorder="1" applyAlignment="1" applyProtection="1">
      <alignment vertical="center"/>
    </xf>
    <xf numFmtId="38" fontId="20" fillId="0" borderId="12" xfId="9" applyFont="1" applyBorder="1" applyAlignment="1" applyProtection="1">
      <alignment vertical="center"/>
    </xf>
    <xf numFmtId="38" fontId="24" fillId="0" borderId="1" xfId="9" applyFont="1" applyBorder="1" applyAlignment="1" applyProtection="1">
      <alignment vertical="center"/>
      <protection locked="0"/>
    </xf>
    <xf numFmtId="38" fontId="20" fillId="0" borderId="0" xfId="9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textRotation="255"/>
    </xf>
    <xf numFmtId="0" fontId="20" fillId="0" borderId="5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3" fillId="0" borderId="24" xfId="11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distributed" vertical="center"/>
    </xf>
    <xf numFmtId="0" fontId="0" fillId="0" borderId="15" xfId="0" applyFont="1" applyBorder="1" applyAlignment="1" applyProtection="1">
      <alignment horizontal="center" vertical="center" wrapText="1"/>
    </xf>
    <xf numFmtId="38" fontId="20" fillId="0" borderId="23" xfId="9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22" xfId="0" applyFont="1" applyBorder="1" applyAlignment="1">
      <alignment horizontal="right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right" vertical="center"/>
    </xf>
    <xf numFmtId="0" fontId="0" fillId="0" borderId="15" xfId="0" applyFont="1" applyBorder="1" applyAlignment="1">
      <alignment horizontal="centerContinuous" vertical="center"/>
    </xf>
    <xf numFmtId="0" fontId="0" fillId="0" borderId="14" xfId="0" applyFont="1" applyBorder="1" applyAlignment="1">
      <alignment horizontal="centerContinuous" vertical="center"/>
    </xf>
    <xf numFmtId="0" fontId="0" fillId="0" borderId="23" xfId="0" applyFont="1" applyBorder="1" applyAlignment="1">
      <alignment horizontal="centerContinuous" vertical="center"/>
    </xf>
    <xf numFmtId="0" fontId="0" fillId="0" borderId="25" xfId="0" applyFont="1" applyBorder="1" applyAlignment="1">
      <alignment horizontal="centerContinuous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0" borderId="22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/>
    </xf>
    <xf numFmtId="0" fontId="0" fillId="0" borderId="1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80" fontId="7" fillId="0" borderId="22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/>
    <xf numFmtId="0" fontId="0" fillId="0" borderId="0" xfId="0" applyFont="1" applyFill="1" applyBorder="1" applyAlignment="1">
      <alignment vertical="center"/>
    </xf>
    <xf numFmtId="180" fontId="7" fillId="0" borderId="22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180" fontId="0" fillId="0" borderId="22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Alignment="1" applyProtection="1">
      <alignment horizontal="right" vertical="center"/>
      <protection locked="0"/>
    </xf>
    <xf numFmtId="180" fontId="7" fillId="0" borderId="22" xfId="0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Border="1" applyAlignment="1" applyProtection="1">
      <alignment horizontal="right" vertical="center"/>
      <protection locked="0"/>
    </xf>
    <xf numFmtId="180" fontId="27" fillId="0" borderId="22" xfId="0" applyNumberFormat="1" applyFont="1" applyFill="1" applyBorder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distributed" vertical="center"/>
    </xf>
    <xf numFmtId="180" fontId="0" fillId="0" borderId="0" xfId="0" applyNumberFormat="1" applyFont="1" applyFill="1" applyBorder="1" applyAlignment="1" applyProtection="1">
      <alignment vertical="center"/>
      <protection locked="0"/>
    </xf>
    <xf numFmtId="180" fontId="0" fillId="0" borderId="0" xfId="0" applyNumberFormat="1" applyFont="1"/>
    <xf numFmtId="0" fontId="0" fillId="0" borderId="0" xfId="0" applyFont="1" applyFill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45" xfId="0" applyFont="1" applyFill="1" applyBorder="1"/>
    <xf numFmtId="0" fontId="0" fillId="0" borderId="46" xfId="0" applyFont="1" applyFill="1" applyBorder="1"/>
    <xf numFmtId="1" fontId="8" fillId="0" borderId="0" xfId="14" applyFont="1" applyAlignment="1" applyProtection="1">
      <alignment horizontal="center" vertical="center"/>
    </xf>
    <xf numFmtId="1" fontId="0" fillId="0" borderId="0" xfId="14" applyFont="1" applyAlignment="1">
      <alignment vertical="center"/>
    </xf>
    <xf numFmtId="1" fontId="5" fillId="0" borderId="0" xfId="14" applyFont="1" applyAlignment="1" applyProtection="1">
      <alignment vertical="center"/>
    </xf>
    <xf numFmtId="1" fontId="0" fillId="0" borderId="0" xfId="14" applyFont="1" applyAlignment="1" applyProtection="1">
      <alignment horizontal="centerContinuous" vertical="center"/>
    </xf>
    <xf numFmtId="1" fontId="0" fillId="0" borderId="0" xfId="14" applyFont="1" applyAlignment="1" applyProtection="1">
      <alignment horizontal="right"/>
    </xf>
    <xf numFmtId="1" fontId="0" fillId="0" borderId="14" xfId="14" applyFont="1" applyBorder="1" applyAlignment="1" applyProtection="1">
      <alignment vertical="center"/>
    </xf>
    <xf numFmtId="1" fontId="0" fillId="0" borderId="0" xfId="14" applyFont="1" applyBorder="1" applyAlignment="1" applyProtection="1">
      <alignment vertical="center"/>
    </xf>
    <xf numFmtId="1" fontId="0" fillId="0" borderId="0" xfId="14" applyFont="1" applyBorder="1" applyAlignment="1" applyProtection="1">
      <alignment horizontal="centerContinuous" vertical="center"/>
    </xf>
    <xf numFmtId="1" fontId="0" fillId="0" borderId="23" xfId="14" applyFont="1" applyBorder="1" applyAlignment="1" applyProtection="1">
      <alignment horizontal="center" vertical="center"/>
    </xf>
    <xf numFmtId="1" fontId="0" fillId="0" borderId="0" xfId="14" applyFont="1" applyBorder="1" applyAlignment="1" applyProtection="1">
      <alignment horizontal="center" vertical="center"/>
    </xf>
    <xf numFmtId="1" fontId="0" fillId="0" borderId="0" xfId="14" applyFont="1" applyAlignment="1" applyProtection="1">
      <alignment vertical="center"/>
    </xf>
    <xf numFmtId="1" fontId="0" fillId="0" borderId="18" xfId="14" applyFont="1" applyBorder="1" applyAlignment="1" applyProtection="1">
      <alignment vertical="center"/>
    </xf>
    <xf numFmtId="1" fontId="7" fillId="0" borderId="0" xfId="14" applyFont="1" applyAlignment="1" applyProtection="1">
      <alignment vertical="center"/>
    </xf>
    <xf numFmtId="1" fontId="7" fillId="0" borderId="0" xfId="14" applyFont="1" applyAlignment="1" applyProtection="1">
      <alignment horizontal="distributed" vertical="center"/>
    </xf>
    <xf numFmtId="180" fontId="7" fillId="0" borderId="22" xfId="14" applyNumberFormat="1" applyFont="1" applyBorder="1" applyAlignment="1" applyProtection="1">
      <alignment horizontal="right" vertical="center"/>
    </xf>
    <xf numFmtId="180" fontId="7" fillId="0" borderId="0" xfId="14" applyNumberFormat="1" applyFont="1" applyBorder="1" applyAlignment="1" applyProtection="1">
      <alignment horizontal="right" vertical="center"/>
    </xf>
    <xf numFmtId="177" fontId="7" fillId="0" borderId="0" xfId="14" applyNumberFormat="1" applyFont="1" applyAlignment="1" applyProtection="1">
      <alignment horizontal="right" vertical="center" wrapText="1"/>
    </xf>
    <xf numFmtId="181" fontId="7" fillId="0" borderId="0" xfId="14" applyNumberFormat="1" applyFont="1" applyAlignment="1" applyProtection="1">
      <alignment horizontal="right" vertical="center" wrapText="1"/>
    </xf>
    <xf numFmtId="1" fontId="7" fillId="0" borderId="0" xfId="14" applyFont="1" applyAlignment="1">
      <alignment vertical="center"/>
    </xf>
    <xf numFmtId="1" fontId="7" fillId="0" borderId="0" xfId="14" applyFont="1" applyAlignment="1" applyProtection="1">
      <alignment horizontal="centerContinuous" vertical="center"/>
    </xf>
    <xf numFmtId="180" fontId="7" fillId="0" borderId="0" xfId="14" applyNumberFormat="1" applyFont="1" applyAlignment="1" applyProtection="1">
      <alignment horizontal="right" vertical="center"/>
    </xf>
    <xf numFmtId="181" fontId="7" fillId="0" borderId="0" xfId="14" applyNumberFormat="1" applyFont="1" applyAlignment="1" applyProtection="1">
      <alignment horizontal="right" vertical="center"/>
    </xf>
    <xf numFmtId="180" fontId="0" fillId="0" borderId="22" xfId="14" applyNumberFormat="1" applyFont="1" applyBorder="1" applyAlignment="1" applyProtection="1">
      <alignment horizontal="right" vertical="center"/>
    </xf>
    <xf numFmtId="180" fontId="0" fillId="0" borderId="0" xfId="14" applyNumberFormat="1" applyFont="1" applyAlignment="1" applyProtection="1">
      <alignment horizontal="right" vertical="center"/>
    </xf>
    <xf numFmtId="181" fontId="0" fillId="0" borderId="0" xfId="14" applyNumberFormat="1" applyFont="1" applyAlignment="1" applyProtection="1">
      <alignment horizontal="right" vertical="center"/>
    </xf>
    <xf numFmtId="1" fontId="0" fillId="0" borderId="0" xfId="14" applyFont="1" applyAlignment="1" applyProtection="1">
      <alignment horizontal="distributed" vertical="center"/>
    </xf>
    <xf numFmtId="180" fontId="0" fillId="0" borderId="0" xfId="14" applyNumberFormat="1" applyFont="1" applyBorder="1" applyAlignment="1" applyProtection="1">
      <alignment horizontal="right" vertical="center"/>
    </xf>
    <xf numFmtId="177" fontId="0" fillId="0" borderId="0" xfId="14" applyNumberFormat="1" applyFont="1" applyAlignment="1" applyProtection="1">
      <alignment horizontal="right" vertical="center" wrapText="1"/>
    </xf>
    <xf numFmtId="181" fontId="0" fillId="0" borderId="0" xfId="14" applyNumberFormat="1" applyFont="1" applyAlignment="1" applyProtection="1">
      <alignment horizontal="right" vertical="center" wrapText="1"/>
    </xf>
    <xf numFmtId="180" fontId="0" fillId="0" borderId="0" xfId="14" applyNumberFormat="1" applyFont="1" applyBorder="1" applyAlignment="1" applyProtection="1">
      <alignment horizontal="right" vertical="center" wrapText="1"/>
    </xf>
    <xf numFmtId="181" fontId="0" fillId="0" borderId="0" xfId="14" applyNumberFormat="1" applyFont="1" applyBorder="1" applyAlignment="1" applyProtection="1">
      <alignment horizontal="right" vertical="center"/>
    </xf>
    <xf numFmtId="180" fontId="7" fillId="0" borderId="0" xfId="3" applyNumberFormat="1" applyFont="1" applyBorder="1" applyAlignment="1">
      <alignment vertical="center"/>
    </xf>
    <xf numFmtId="180" fontId="7" fillId="0" borderId="0" xfId="14" applyNumberFormat="1" applyFont="1" applyFill="1" applyBorder="1" applyAlignment="1" applyProtection="1">
      <alignment horizontal="right" vertical="center"/>
    </xf>
    <xf numFmtId="180" fontId="7" fillId="0" borderId="0" xfId="14" applyNumberFormat="1" applyFont="1" applyAlignment="1">
      <alignment vertical="center"/>
    </xf>
    <xf numFmtId="177" fontId="7" fillId="0" borderId="0" xfId="14" applyNumberFormat="1" applyFont="1" applyBorder="1" applyAlignment="1" applyProtection="1">
      <alignment horizontal="right" vertical="center" wrapText="1"/>
    </xf>
    <xf numFmtId="181" fontId="7" fillId="0" borderId="0" xfId="14" applyNumberFormat="1" applyFont="1" applyBorder="1" applyAlignment="1" applyProtection="1">
      <alignment horizontal="right" vertical="center" wrapText="1"/>
    </xf>
    <xf numFmtId="1" fontId="0" fillId="0" borderId="1" xfId="14" applyFont="1" applyBorder="1" applyAlignment="1" applyProtection="1">
      <alignment vertical="center"/>
    </xf>
    <xf numFmtId="1" fontId="0" fillId="0" borderId="12" xfId="14" applyFont="1" applyBorder="1" applyAlignment="1" applyProtection="1">
      <alignment vertical="center"/>
    </xf>
    <xf numFmtId="0" fontId="19" fillId="0" borderId="29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textRotation="255"/>
    </xf>
    <xf numFmtId="0" fontId="19" fillId="0" borderId="0" xfId="0" applyFont="1" applyBorder="1" applyAlignment="1" applyProtection="1">
      <alignment horizontal="center" vertical="center" textRotation="255"/>
    </xf>
    <xf numFmtId="0" fontId="19" fillId="0" borderId="0" xfId="0" applyFont="1" applyBorder="1" applyAlignment="1" applyProtection="1">
      <alignment vertical="center" textRotation="255"/>
    </xf>
    <xf numFmtId="0" fontId="5" fillId="0" borderId="0" xfId="11" applyNumberFormat="1" applyFont="1" applyAlignment="1" applyProtection="1">
      <alignment vertical="center"/>
    </xf>
    <xf numFmtId="176" fontId="3" fillId="0" borderId="0" xfId="12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Continuous" vertical="center"/>
    </xf>
    <xf numFmtId="0" fontId="0" fillId="0" borderId="22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distributed" vertical="center"/>
    </xf>
    <xf numFmtId="179" fontId="7" fillId="0" borderId="0" xfId="0" applyNumberFormat="1" applyFont="1" applyBorder="1" applyAlignment="1" applyProtection="1">
      <alignment horizontal="right" vertical="center"/>
    </xf>
    <xf numFmtId="180" fontId="7" fillId="0" borderId="0" xfId="0" applyNumberFormat="1" applyFont="1" applyAlignment="1" applyProtection="1">
      <alignment horizontal="right" vertical="center"/>
    </xf>
    <xf numFmtId="18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9" fontId="0" fillId="0" borderId="22" xfId="0" applyNumberFormat="1" applyFont="1" applyBorder="1" applyAlignment="1" applyProtection="1">
      <alignment horizontal="right" vertical="center"/>
    </xf>
    <xf numFmtId="179" fontId="0" fillId="0" borderId="0" xfId="0" applyNumberFormat="1" applyFont="1" applyBorder="1" applyAlignment="1" applyProtection="1">
      <alignment horizontal="right" vertical="center"/>
    </xf>
    <xf numFmtId="37" fontId="0" fillId="0" borderId="0" xfId="0" applyNumberFormat="1" applyFont="1" applyAlignment="1" applyProtection="1">
      <alignment horizontal="right" vertical="center"/>
    </xf>
    <xf numFmtId="182" fontId="0" fillId="0" borderId="0" xfId="0" applyNumberFormat="1" applyFont="1" applyAlignment="1">
      <alignment vertical="center"/>
    </xf>
    <xf numFmtId="183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horizontal="distributed" vertical="center"/>
    </xf>
    <xf numFmtId="180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distributed" vertical="center"/>
    </xf>
    <xf numFmtId="179" fontId="0" fillId="0" borderId="47" xfId="0" applyNumberFormat="1" applyFont="1" applyBorder="1" applyAlignment="1" applyProtection="1">
      <alignment horizontal="right" vertical="center"/>
    </xf>
    <xf numFmtId="180" fontId="0" fillId="0" borderId="0" xfId="0" applyNumberFormat="1" applyFont="1" applyAlignment="1" applyProtection="1">
      <alignment horizontal="right" vertical="center"/>
    </xf>
    <xf numFmtId="0" fontId="28" fillId="0" borderId="0" xfId="0" applyFont="1" applyAlignment="1">
      <alignment horizontal="distributed" vertical="center"/>
    </xf>
    <xf numFmtId="0" fontId="28" fillId="0" borderId="0" xfId="0" applyFont="1" applyAlignment="1" applyProtection="1">
      <alignment horizontal="distributed" vertical="center"/>
    </xf>
    <xf numFmtId="179" fontId="7" fillId="0" borderId="2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179" fontId="0" fillId="0" borderId="1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37" fontId="0" fillId="0" borderId="0" xfId="0" applyNumberFormat="1" applyFont="1" applyAlignment="1">
      <alignment vertical="center"/>
    </xf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1" fillId="0" borderId="0" xfId="5" applyAlignment="1">
      <alignment vertical="center"/>
    </xf>
    <xf numFmtId="49" fontId="19" fillId="0" borderId="0" xfId="0" quotePrefix="1" applyNumberFormat="1" applyFont="1" applyAlignment="1" applyProtection="1">
      <alignment horizontal="center" vertical="center"/>
    </xf>
    <xf numFmtId="0" fontId="19" fillId="0" borderId="0" xfId="0" applyFont="1" applyAlignment="1" applyProtection="1">
      <alignment vertical="center" shrinkToFit="1"/>
    </xf>
    <xf numFmtId="38" fontId="19" fillId="0" borderId="0" xfId="3" applyFont="1" applyBorder="1" applyAlignment="1" applyProtection="1">
      <alignment horizontal="right" vertical="center"/>
    </xf>
    <xf numFmtId="178" fontId="19" fillId="0" borderId="22" xfId="3" applyNumberFormat="1" applyFont="1" applyBorder="1" applyAlignment="1" applyProtection="1">
      <alignment horizontal="right" vertical="center"/>
    </xf>
    <xf numFmtId="178" fontId="19" fillId="0" borderId="0" xfId="3" applyNumberFormat="1" applyFont="1" applyBorder="1" applyAlignment="1" applyProtection="1">
      <alignment horizontal="right" vertical="center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0" fillId="0" borderId="0" xfId="0" applyFont="1" applyAlignment="1"/>
    <xf numFmtId="0" fontId="7" fillId="0" borderId="0" xfId="0" applyFont="1" applyFill="1" applyAlignment="1" applyProtection="1">
      <alignment horizontal="distributed" vertical="center"/>
    </xf>
    <xf numFmtId="1" fontId="8" fillId="0" borderId="0" xfId="14" applyFont="1" applyAlignment="1" applyProtection="1">
      <alignment horizontal="center" vertical="center"/>
    </xf>
    <xf numFmtId="1" fontId="0" fillId="0" borderId="3" xfId="14" applyFont="1" applyBorder="1" applyAlignment="1" applyProtection="1">
      <alignment horizontal="center" vertical="center"/>
    </xf>
    <xf numFmtId="1" fontId="0" fillId="0" borderId="4" xfId="14" applyFont="1" applyBorder="1" applyAlignment="1" applyProtection="1">
      <alignment horizontal="center" vertical="center"/>
    </xf>
    <xf numFmtId="1" fontId="0" fillId="0" borderId="0" xfId="14" applyFont="1" applyAlignment="1" applyProtection="1">
      <alignment horizontal="center" vertical="center"/>
    </xf>
    <xf numFmtId="1" fontId="0" fillId="0" borderId="2" xfId="14" applyFont="1" applyBorder="1" applyAlignment="1" applyProtection="1">
      <alignment horizontal="center" vertical="center"/>
    </xf>
    <xf numFmtId="1" fontId="0" fillId="0" borderId="25" xfId="14" applyFont="1" applyBorder="1" applyAlignment="1" applyProtection="1">
      <alignment horizontal="center" vertical="center"/>
    </xf>
    <xf numFmtId="1" fontId="0" fillId="0" borderId="26" xfId="14" applyFont="1" applyBorder="1" applyAlignment="1" applyProtection="1">
      <alignment horizontal="center" vertical="center"/>
    </xf>
    <xf numFmtId="1" fontId="0" fillId="0" borderId="5" xfId="14" applyFont="1" applyBorder="1" applyAlignment="1" applyProtection="1">
      <alignment horizontal="center" vertical="center"/>
    </xf>
    <xf numFmtId="1" fontId="0" fillId="0" borderId="23" xfId="14" applyFont="1" applyBorder="1" applyAlignment="1" applyProtection="1">
      <alignment horizontal="center" vertical="center"/>
    </xf>
    <xf numFmtId="1" fontId="0" fillId="0" borderId="19" xfId="14" applyFont="1" applyBorder="1" applyAlignment="1" applyProtection="1">
      <alignment horizontal="center" vertical="center" wrapText="1"/>
    </xf>
    <xf numFmtId="1" fontId="0" fillId="0" borderId="21" xfId="14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39" xfId="0" applyFont="1" applyBorder="1" applyAlignment="1" applyProtection="1">
      <alignment horizontal="center" vertical="center"/>
    </xf>
    <xf numFmtId="0" fontId="20" fillId="0" borderId="38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distributed" textRotation="255"/>
    </xf>
    <xf numFmtId="0" fontId="20" fillId="0" borderId="22" xfId="0" applyFont="1" applyBorder="1" applyAlignment="1" applyProtection="1">
      <alignment horizontal="center" vertical="distributed" textRotation="255"/>
    </xf>
    <xf numFmtId="0" fontId="19" fillId="0" borderId="0" xfId="0" applyFont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 textRotation="255"/>
    </xf>
    <xf numFmtId="0" fontId="20" fillId="0" borderId="30" xfId="0" applyFont="1" applyBorder="1" applyAlignment="1" applyProtection="1">
      <alignment horizontal="center" vertical="center" textRotation="255"/>
    </xf>
    <xf numFmtId="0" fontId="20" fillId="0" borderId="24" xfId="0" applyFont="1" applyBorder="1" applyAlignment="1" applyProtection="1">
      <alignment horizontal="center" vertical="center" textRotation="255"/>
    </xf>
    <xf numFmtId="0" fontId="20" fillId="0" borderId="5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3" fillId="0" borderId="7" xfId="11" applyNumberFormat="1" applyFont="1" applyBorder="1" applyAlignment="1" applyProtection="1">
      <alignment horizontal="center" vertical="center" wrapText="1"/>
    </xf>
    <xf numFmtId="0" fontId="3" fillId="0" borderId="24" xfId="11" applyNumberFormat="1" applyFont="1" applyBorder="1" applyAlignment="1" applyProtection="1">
      <alignment horizontal="center" vertical="center"/>
    </xf>
    <xf numFmtId="0" fontId="3" fillId="0" borderId="4" xfId="11" applyNumberFormat="1" applyFont="1" applyBorder="1" applyAlignment="1" applyProtection="1">
      <alignment horizontal="center" vertical="center"/>
    </xf>
    <xf numFmtId="0" fontId="3" fillId="0" borderId="26" xfId="11" applyNumberFormat="1" applyFont="1" applyBorder="1" applyAlignment="1" applyProtection="1">
      <alignment horizontal="center" vertical="center"/>
    </xf>
    <xf numFmtId="0" fontId="3" fillId="0" borderId="7" xfId="11" applyNumberFormat="1" applyFont="1" applyBorder="1" applyAlignment="1" applyProtection="1">
      <alignment horizontal="center" vertical="center"/>
    </xf>
    <xf numFmtId="0" fontId="3" fillId="0" borderId="41" xfId="11" applyNumberFormat="1" applyFont="1" applyBorder="1" applyAlignment="1" applyProtection="1">
      <alignment horizontal="center" vertical="center"/>
    </xf>
    <xf numFmtId="0" fontId="3" fillId="0" borderId="24" xfId="11" applyNumberFormat="1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distributed" vertical="center"/>
    </xf>
    <xf numFmtId="0" fontId="19" fillId="0" borderId="0" xfId="0" applyFont="1" applyBorder="1" applyAlignment="1" applyProtection="1">
      <alignment horizontal="distributed" vertical="center"/>
    </xf>
    <xf numFmtId="0" fontId="19" fillId="0" borderId="0" xfId="0" applyFont="1" applyAlignment="1" applyProtection="1">
      <alignment horizontal="distributed" vertical="center"/>
    </xf>
    <xf numFmtId="0" fontId="20" fillId="0" borderId="7" xfId="0" applyFont="1" applyBorder="1" applyAlignment="1" applyProtection="1">
      <alignment horizontal="center" vertical="center" textRotation="255" shrinkToFit="1"/>
    </xf>
    <xf numFmtId="0" fontId="20" fillId="0" borderId="24" xfId="0" applyFont="1" applyBorder="1" applyAlignment="1">
      <alignment horizontal="center" vertical="center" textRotation="255" shrinkToFit="1"/>
    </xf>
    <xf numFmtId="0" fontId="0" fillId="0" borderId="36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11" fillId="0" borderId="0" xfId="5" applyAlignment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8" fontId="20" fillId="0" borderId="36" xfId="9" applyFont="1" applyBorder="1" applyAlignment="1" applyProtection="1">
      <alignment horizontal="center" vertical="center"/>
    </xf>
    <xf numFmtId="38" fontId="20" fillId="0" borderId="24" xfId="9" applyFont="1" applyBorder="1" applyAlignment="1" applyProtection="1">
      <alignment horizontal="center" vertical="center"/>
    </xf>
    <xf numFmtId="38" fontId="20" fillId="0" borderId="18" xfId="9" applyFont="1" applyBorder="1" applyAlignment="1" applyProtection="1">
      <alignment horizontal="center" vertical="center"/>
    </xf>
    <xf numFmtId="38" fontId="20" fillId="0" borderId="23" xfId="9" applyFont="1" applyBorder="1" applyAlignment="1" applyProtection="1">
      <alignment horizontal="center" vertical="center"/>
    </xf>
    <xf numFmtId="38" fontId="20" fillId="0" borderId="3" xfId="9" applyFont="1" applyBorder="1" applyAlignment="1">
      <alignment horizontal="center" vertical="center"/>
    </xf>
    <xf numFmtId="38" fontId="20" fillId="0" borderId="4" xfId="9" applyFont="1" applyBorder="1" applyAlignment="1">
      <alignment horizontal="center" vertical="center"/>
    </xf>
    <xf numFmtId="38" fontId="20" fillId="0" borderId="0" xfId="9" applyFont="1" applyBorder="1" applyAlignment="1">
      <alignment horizontal="center" vertical="center"/>
    </xf>
    <xf numFmtId="38" fontId="20" fillId="0" borderId="2" xfId="9" applyFont="1" applyBorder="1" applyAlignment="1">
      <alignment horizontal="center" vertical="center"/>
    </xf>
    <xf numFmtId="38" fontId="20" fillId="0" borderId="25" xfId="9" applyFont="1" applyBorder="1" applyAlignment="1">
      <alignment horizontal="center" vertical="center"/>
    </xf>
    <xf numFmtId="38" fontId="20" fillId="0" borderId="26" xfId="9" applyFont="1" applyBorder="1" applyAlignment="1">
      <alignment horizontal="center" vertical="center"/>
    </xf>
    <xf numFmtId="38" fontId="20" fillId="0" borderId="7" xfId="9" applyFont="1" applyBorder="1" applyAlignment="1" applyProtection="1">
      <alignment horizontal="center" vertical="center" wrapText="1"/>
    </xf>
    <xf numFmtId="38" fontId="20" fillId="0" borderId="30" xfId="9" applyFont="1" applyBorder="1" applyAlignment="1" applyProtection="1">
      <alignment horizontal="center" vertical="center" wrapText="1"/>
    </xf>
    <xf numFmtId="38" fontId="20" fillId="0" borderId="24" xfId="9" applyFont="1" applyBorder="1" applyAlignment="1" applyProtection="1">
      <alignment horizontal="center" vertical="center" wrapText="1"/>
    </xf>
    <xf numFmtId="38" fontId="25" fillId="0" borderId="7" xfId="9" applyFont="1" applyBorder="1" applyAlignment="1" applyProtection="1">
      <alignment horizontal="center" vertical="center" wrapText="1"/>
    </xf>
    <xf numFmtId="38" fontId="25" fillId="0" borderId="30" xfId="9" applyFont="1" applyBorder="1" applyAlignment="1" applyProtection="1">
      <alignment horizontal="center" vertical="center" wrapText="1"/>
    </xf>
    <xf numFmtId="38" fontId="25" fillId="0" borderId="24" xfId="9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</cellXfs>
  <cellStyles count="16">
    <cellStyle name="ハイパーリンク" xfId="5" builtinId="8"/>
    <cellStyle name="桁区切り" xfId="3" builtinId="6"/>
    <cellStyle name="桁区切り 2" xfId="9"/>
    <cellStyle name="桁区切り 3" xfId="12"/>
    <cellStyle name="標準" xfId="0" builtinId="0"/>
    <cellStyle name="標準 2" xfId="1"/>
    <cellStyle name="標準 2 2" xfId="7"/>
    <cellStyle name="標準 3" xfId="6"/>
    <cellStyle name="標準 3 2" xfId="15"/>
    <cellStyle name="標準 4" xfId="8"/>
    <cellStyle name="標準 5" xfId="10"/>
    <cellStyle name="標準 6" xfId="11"/>
    <cellStyle name="標準 7" xfId="13"/>
    <cellStyle name="標準 8" xfId="14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63502</xdr:colOff>
      <xdr:row>4</xdr:row>
      <xdr:rowOff>33340</xdr:rowOff>
    </xdr:from>
    <xdr:to>
      <xdr:col>11</xdr:col>
      <xdr:colOff>567502</xdr:colOff>
      <xdr:row>4</xdr:row>
      <xdr:rowOff>393340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54827" y="1081090"/>
          <a:ext cx="504000" cy="360000"/>
        </a:xfrm>
        <a:prstGeom prst="bracketPair">
          <a:avLst>
            <a:gd name="adj" fmla="val 942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9" customWidth="1"/>
    <col min="2" max="2" width="9.7109375" style="9" customWidth="1"/>
    <col min="3" max="3" width="8.7109375" style="9" customWidth="1"/>
    <col min="4" max="4" width="73.7109375" style="9" customWidth="1"/>
    <col min="5" max="191" width="9.140625" style="9"/>
    <col min="192" max="192" width="2.85546875" style="9" customWidth="1"/>
    <col min="193" max="194" width="6.42578125" style="9" customWidth="1"/>
    <col min="195" max="195" width="75" style="9" customWidth="1"/>
    <col min="196" max="447" width="9.140625" style="9"/>
    <col min="448" max="448" width="2.85546875" style="9" customWidth="1"/>
    <col min="449" max="450" width="6.42578125" style="9" customWidth="1"/>
    <col min="451" max="451" width="75" style="9" customWidth="1"/>
    <col min="452" max="703" width="9.140625" style="9"/>
    <col min="704" max="704" width="2.85546875" style="9" customWidth="1"/>
    <col min="705" max="706" width="6.42578125" style="9" customWidth="1"/>
    <col min="707" max="707" width="75" style="9" customWidth="1"/>
    <col min="708" max="959" width="9.140625" style="9"/>
    <col min="960" max="960" width="2.85546875" style="9" customWidth="1"/>
    <col min="961" max="962" width="6.42578125" style="9" customWidth="1"/>
    <col min="963" max="963" width="75" style="9" customWidth="1"/>
    <col min="964" max="1215" width="9.140625" style="9"/>
    <col min="1216" max="1216" width="2.85546875" style="9" customWidth="1"/>
    <col min="1217" max="1218" width="6.42578125" style="9" customWidth="1"/>
    <col min="1219" max="1219" width="75" style="9" customWidth="1"/>
    <col min="1220" max="1471" width="9.140625" style="9"/>
    <col min="1472" max="1472" width="2.85546875" style="9" customWidth="1"/>
    <col min="1473" max="1474" width="6.42578125" style="9" customWidth="1"/>
    <col min="1475" max="1475" width="75" style="9" customWidth="1"/>
    <col min="1476" max="1727" width="9.140625" style="9"/>
    <col min="1728" max="1728" width="2.85546875" style="9" customWidth="1"/>
    <col min="1729" max="1730" width="6.42578125" style="9" customWidth="1"/>
    <col min="1731" max="1731" width="75" style="9" customWidth="1"/>
    <col min="1732" max="1983" width="9.140625" style="9"/>
    <col min="1984" max="1984" width="2.85546875" style="9" customWidth="1"/>
    <col min="1985" max="1986" width="6.42578125" style="9" customWidth="1"/>
    <col min="1987" max="1987" width="75" style="9" customWidth="1"/>
    <col min="1988" max="2239" width="9.140625" style="9"/>
    <col min="2240" max="2240" width="2.85546875" style="9" customWidth="1"/>
    <col min="2241" max="2242" width="6.42578125" style="9" customWidth="1"/>
    <col min="2243" max="2243" width="75" style="9" customWidth="1"/>
    <col min="2244" max="2495" width="9.140625" style="9"/>
    <col min="2496" max="2496" width="2.85546875" style="9" customWidth="1"/>
    <col min="2497" max="2498" width="6.42578125" style="9" customWidth="1"/>
    <col min="2499" max="2499" width="75" style="9" customWidth="1"/>
    <col min="2500" max="2751" width="9.140625" style="9"/>
    <col min="2752" max="2752" width="2.85546875" style="9" customWidth="1"/>
    <col min="2753" max="2754" width="6.42578125" style="9" customWidth="1"/>
    <col min="2755" max="2755" width="75" style="9" customWidth="1"/>
    <col min="2756" max="3007" width="9.140625" style="9"/>
    <col min="3008" max="3008" width="2.85546875" style="9" customWidth="1"/>
    <col min="3009" max="3010" width="6.42578125" style="9" customWidth="1"/>
    <col min="3011" max="3011" width="75" style="9" customWidth="1"/>
    <col min="3012" max="3263" width="9.140625" style="9"/>
    <col min="3264" max="3264" width="2.85546875" style="9" customWidth="1"/>
    <col min="3265" max="3266" width="6.42578125" style="9" customWidth="1"/>
    <col min="3267" max="3267" width="75" style="9" customWidth="1"/>
    <col min="3268" max="3519" width="9.140625" style="9"/>
    <col min="3520" max="3520" width="2.85546875" style="9" customWidth="1"/>
    <col min="3521" max="3522" width="6.42578125" style="9" customWidth="1"/>
    <col min="3523" max="3523" width="75" style="9" customWidth="1"/>
    <col min="3524" max="3775" width="9.140625" style="9"/>
    <col min="3776" max="3776" width="2.85546875" style="9" customWidth="1"/>
    <col min="3777" max="3778" width="6.42578125" style="9" customWidth="1"/>
    <col min="3779" max="3779" width="75" style="9" customWidth="1"/>
    <col min="3780" max="4031" width="9.140625" style="9"/>
    <col min="4032" max="4032" width="2.85546875" style="9" customWidth="1"/>
    <col min="4033" max="4034" width="6.42578125" style="9" customWidth="1"/>
    <col min="4035" max="4035" width="75" style="9" customWidth="1"/>
    <col min="4036" max="4287" width="9.140625" style="9"/>
    <col min="4288" max="4288" width="2.85546875" style="9" customWidth="1"/>
    <col min="4289" max="4290" width="6.42578125" style="9" customWidth="1"/>
    <col min="4291" max="4291" width="75" style="9" customWidth="1"/>
    <col min="4292" max="4543" width="9.140625" style="9"/>
    <col min="4544" max="4544" width="2.85546875" style="9" customWidth="1"/>
    <col min="4545" max="4546" width="6.42578125" style="9" customWidth="1"/>
    <col min="4547" max="4547" width="75" style="9" customWidth="1"/>
    <col min="4548" max="4799" width="9.140625" style="9"/>
    <col min="4800" max="4800" width="2.85546875" style="9" customWidth="1"/>
    <col min="4801" max="4802" width="6.42578125" style="9" customWidth="1"/>
    <col min="4803" max="4803" width="75" style="9" customWidth="1"/>
    <col min="4804" max="5055" width="9.140625" style="9"/>
    <col min="5056" max="5056" width="2.85546875" style="9" customWidth="1"/>
    <col min="5057" max="5058" width="6.42578125" style="9" customWidth="1"/>
    <col min="5059" max="5059" width="75" style="9" customWidth="1"/>
    <col min="5060" max="5311" width="9.140625" style="9"/>
    <col min="5312" max="5312" width="2.85546875" style="9" customWidth="1"/>
    <col min="5313" max="5314" width="6.42578125" style="9" customWidth="1"/>
    <col min="5315" max="5315" width="75" style="9" customWidth="1"/>
    <col min="5316" max="5567" width="9.140625" style="9"/>
    <col min="5568" max="5568" width="2.85546875" style="9" customWidth="1"/>
    <col min="5569" max="5570" width="6.42578125" style="9" customWidth="1"/>
    <col min="5571" max="5571" width="75" style="9" customWidth="1"/>
    <col min="5572" max="5823" width="9.140625" style="9"/>
    <col min="5824" max="5824" width="2.85546875" style="9" customWidth="1"/>
    <col min="5825" max="5826" width="6.42578125" style="9" customWidth="1"/>
    <col min="5827" max="5827" width="75" style="9" customWidth="1"/>
    <col min="5828" max="6079" width="9.140625" style="9"/>
    <col min="6080" max="6080" width="2.85546875" style="9" customWidth="1"/>
    <col min="6081" max="6082" width="6.42578125" style="9" customWidth="1"/>
    <col min="6083" max="6083" width="75" style="9" customWidth="1"/>
    <col min="6084" max="6335" width="9.140625" style="9"/>
    <col min="6336" max="6336" width="2.85546875" style="9" customWidth="1"/>
    <col min="6337" max="6338" width="6.42578125" style="9" customWidth="1"/>
    <col min="6339" max="6339" width="75" style="9" customWidth="1"/>
    <col min="6340" max="6591" width="9.140625" style="9"/>
    <col min="6592" max="6592" width="2.85546875" style="9" customWidth="1"/>
    <col min="6593" max="6594" width="6.42578125" style="9" customWidth="1"/>
    <col min="6595" max="6595" width="75" style="9" customWidth="1"/>
    <col min="6596" max="6847" width="9.140625" style="9"/>
    <col min="6848" max="6848" width="2.85546875" style="9" customWidth="1"/>
    <col min="6849" max="6850" width="6.42578125" style="9" customWidth="1"/>
    <col min="6851" max="6851" width="75" style="9" customWidth="1"/>
    <col min="6852" max="7103" width="9.140625" style="9"/>
    <col min="7104" max="7104" width="2.85546875" style="9" customWidth="1"/>
    <col min="7105" max="7106" width="6.42578125" style="9" customWidth="1"/>
    <col min="7107" max="7107" width="75" style="9" customWidth="1"/>
    <col min="7108" max="7359" width="9.140625" style="9"/>
    <col min="7360" max="7360" width="2.85546875" style="9" customWidth="1"/>
    <col min="7361" max="7362" width="6.42578125" style="9" customWidth="1"/>
    <col min="7363" max="7363" width="75" style="9" customWidth="1"/>
    <col min="7364" max="7615" width="9.140625" style="9"/>
    <col min="7616" max="7616" width="2.85546875" style="9" customWidth="1"/>
    <col min="7617" max="7618" width="6.42578125" style="9" customWidth="1"/>
    <col min="7619" max="7619" width="75" style="9" customWidth="1"/>
    <col min="7620" max="7871" width="9.140625" style="9"/>
    <col min="7872" max="7872" width="2.85546875" style="9" customWidth="1"/>
    <col min="7873" max="7874" width="6.42578125" style="9" customWidth="1"/>
    <col min="7875" max="7875" width="75" style="9" customWidth="1"/>
    <col min="7876" max="8127" width="9.140625" style="9"/>
    <col min="8128" max="8128" width="2.85546875" style="9" customWidth="1"/>
    <col min="8129" max="8130" width="6.42578125" style="9" customWidth="1"/>
    <col min="8131" max="8131" width="75" style="9" customWidth="1"/>
    <col min="8132" max="8383" width="9.140625" style="9"/>
    <col min="8384" max="8384" width="2.85546875" style="9" customWidth="1"/>
    <col min="8385" max="8386" width="6.42578125" style="9" customWidth="1"/>
    <col min="8387" max="8387" width="75" style="9" customWidth="1"/>
    <col min="8388" max="8639" width="9.140625" style="9"/>
    <col min="8640" max="8640" width="2.85546875" style="9" customWidth="1"/>
    <col min="8641" max="8642" width="6.42578125" style="9" customWidth="1"/>
    <col min="8643" max="8643" width="75" style="9" customWidth="1"/>
    <col min="8644" max="8895" width="9.140625" style="9"/>
    <col min="8896" max="8896" width="2.85546875" style="9" customWidth="1"/>
    <col min="8897" max="8898" width="6.42578125" style="9" customWidth="1"/>
    <col min="8899" max="8899" width="75" style="9" customWidth="1"/>
    <col min="8900" max="9151" width="9.140625" style="9"/>
    <col min="9152" max="9152" width="2.85546875" style="9" customWidth="1"/>
    <col min="9153" max="9154" width="6.42578125" style="9" customWidth="1"/>
    <col min="9155" max="9155" width="75" style="9" customWidth="1"/>
    <col min="9156" max="9407" width="9.140625" style="9"/>
    <col min="9408" max="9408" width="2.85546875" style="9" customWidth="1"/>
    <col min="9409" max="9410" width="6.42578125" style="9" customWidth="1"/>
    <col min="9411" max="9411" width="75" style="9" customWidth="1"/>
    <col min="9412" max="9663" width="9.140625" style="9"/>
    <col min="9664" max="9664" width="2.85546875" style="9" customWidth="1"/>
    <col min="9665" max="9666" width="6.42578125" style="9" customWidth="1"/>
    <col min="9667" max="9667" width="75" style="9" customWidth="1"/>
    <col min="9668" max="9919" width="9.140625" style="9"/>
    <col min="9920" max="9920" width="2.85546875" style="9" customWidth="1"/>
    <col min="9921" max="9922" width="6.42578125" style="9" customWidth="1"/>
    <col min="9923" max="9923" width="75" style="9" customWidth="1"/>
    <col min="9924" max="10175" width="9.140625" style="9"/>
    <col min="10176" max="10176" width="2.85546875" style="9" customWidth="1"/>
    <col min="10177" max="10178" width="6.42578125" style="9" customWidth="1"/>
    <col min="10179" max="10179" width="75" style="9" customWidth="1"/>
    <col min="10180" max="10431" width="9.140625" style="9"/>
    <col min="10432" max="10432" width="2.85546875" style="9" customWidth="1"/>
    <col min="10433" max="10434" width="6.42578125" style="9" customWidth="1"/>
    <col min="10435" max="10435" width="75" style="9" customWidth="1"/>
    <col min="10436" max="10687" width="9.140625" style="9"/>
    <col min="10688" max="10688" width="2.85546875" style="9" customWidth="1"/>
    <col min="10689" max="10690" width="6.42578125" style="9" customWidth="1"/>
    <col min="10691" max="10691" width="75" style="9" customWidth="1"/>
    <col min="10692" max="10943" width="9.140625" style="9"/>
    <col min="10944" max="10944" width="2.85546875" style="9" customWidth="1"/>
    <col min="10945" max="10946" width="6.42578125" style="9" customWidth="1"/>
    <col min="10947" max="10947" width="75" style="9" customWidth="1"/>
    <col min="10948" max="11199" width="9.140625" style="9"/>
    <col min="11200" max="11200" width="2.85546875" style="9" customWidth="1"/>
    <col min="11201" max="11202" width="6.42578125" style="9" customWidth="1"/>
    <col min="11203" max="11203" width="75" style="9" customWidth="1"/>
    <col min="11204" max="11455" width="9.140625" style="9"/>
    <col min="11456" max="11456" width="2.85546875" style="9" customWidth="1"/>
    <col min="11457" max="11458" width="6.42578125" style="9" customWidth="1"/>
    <col min="11459" max="11459" width="75" style="9" customWidth="1"/>
    <col min="11460" max="11711" width="9.140625" style="9"/>
    <col min="11712" max="11712" width="2.85546875" style="9" customWidth="1"/>
    <col min="11713" max="11714" width="6.42578125" style="9" customWidth="1"/>
    <col min="11715" max="11715" width="75" style="9" customWidth="1"/>
    <col min="11716" max="11967" width="9.140625" style="9"/>
    <col min="11968" max="11968" width="2.85546875" style="9" customWidth="1"/>
    <col min="11969" max="11970" width="6.42578125" style="9" customWidth="1"/>
    <col min="11971" max="11971" width="75" style="9" customWidth="1"/>
    <col min="11972" max="12223" width="9.140625" style="9"/>
    <col min="12224" max="12224" width="2.85546875" style="9" customWidth="1"/>
    <col min="12225" max="12226" width="6.42578125" style="9" customWidth="1"/>
    <col min="12227" max="12227" width="75" style="9" customWidth="1"/>
    <col min="12228" max="12479" width="9.140625" style="9"/>
    <col min="12480" max="12480" width="2.85546875" style="9" customWidth="1"/>
    <col min="12481" max="12482" width="6.42578125" style="9" customWidth="1"/>
    <col min="12483" max="12483" width="75" style="9" customWidth="1"/>
    <col min="12484" max="12735" width="9.140625" style="9"/>
    <col min="12736" max="12736" width="2.85546875" style="9" customWidth="1"/>
    <col min="12737" max="12738" width="6.42578125" style="9" customWidth="1"/>
    <col min="12739" max="12739" width="75" style="9" customWidth="1"/>
    <col min="12740" max="12991" width="9.140625" style="9"/>
    <col min="12992" max="12992" width="2.85546875" style="9" customWidth="1"/>
    <col min="12993" max="12994" width="6.42578125" style="9" customWidth="1"/>
    <col min="12995" max="12995" width="75" style="9" customWidth="1"/>
    <col min="12996" max="13247" width="9.140625" style="9"/>
    <col min="13248" max="13248" width="2.85546875" style="9" customWidth="1"/>
    <col min="13249" max="13250" width="6.42578125" style="9" customWidth="1"/>
    <col min="13251" max="13251" width="75" style="9" customWidth="1"/>
    <col min="13252" max="13503" width="9.140625" style="9"/>
    <col min="13504" max="13504" width="2.85546875" style="9" customWidth="1"/>
    <col min="13505" max="13506" width="6.42578125" style="9" customWidth="1"/>
    <col min="13507" max="13507" width="75" style="9" customWidth="1"/>
    <col min="13508" max="13759" width="9.140625" style="9"/>
    <col min="13760" max="13760" width="2.85546875" style="9" customWidth="1"/>
    <col min="13761" max="13762" width="6.42578125" style="9" customWidth="1"/>
    <col min="13763" max="13763" width="75" style="9" customWidth="1"/>
    <col min="13764" max="14015" width="9.140625" style="9"/>
    <col min="14016" max="14016" width="2.85546875" style="9" customWidth="1"/>
    <col min="14017" max="14018" width="6.42578125" style="9" customWidth="1"/>
    <col min="14019" max="14019" width="75" style="9" customWidth="1"/>
    <col min="14020" max="14271" width="9.140625" style="9"/>
    <col min="14272" max="14272" width="2.85546875" style="9" customWidth="1"/>
    <col min="14273" max="14274" width="6.42578125" style="9" customWidth="1"/>
    <col min="14275" max="14275" width="75" style="9" customWidth="1"/>
    <col min="14276" max="14527" width="9.140625" style="9"/>
    <col min="14528" max="14528" width="2.85546875" style="9" customWidth="1"/>
    <col min="14529" max="14530" width="6.42578125" style="9" customWidth="1"/>
    <col min="14531" max="14531" width="75" style="9" customWidth="1"/>
    <col min="14532" max="14783" width="9.140625" style="9"/>
    <col min="14784" max="14784" width="2.85546875" style="9" customWidth="1"/>
    <col min="14785" max="14786" width="6.42578125" style="9" customWidth="1"/>
    <col min="14787" max="14787" width="75" style="9" customWidth="1"/>
    <col min="14788" max="15039" width="9.140625" style="9"/>
    <col min="15040" max="15040" width="2.85546875" style="9" customWidth="1"/>
    <col min="15041" max="15042" width="6.42578125" style="9" customWidth="1"/>
    <col min="15043" max="15043" width="75" style="9" customWidth="1"/>
    <col min="15044" max="15295" width="9.140625" style="9"/>
    <col min="15296" max="15296" width="2.85546875" style="9" customWidth="1"/>
    <col min="15297" max="15298" width="6.42578125" style="9" customWidth="1"/>
    <col min="15299" max="15299" width="75" style="9" customWidth="1"/>
    <col min="15300" max="15551" width="9.140625" style="9"/>
    <col min="15552" max="15552" width="2.85546875" style="9" customWidth="1"/>
    <col min="15553" max="15554" width="6.42578125" style="9" customWidth="1"/>
    <col min="15555" max="15555" width="75" style="9" customWidth="1"/>
    <col min="15556" max="15807" width="9.140625" style="9"/>
    <col min="15808" max="15808" width="2.85546875" style="9" customWidth="1"/>
    <col min="15809" max="15810" width="6.42578125" style="9" customWidth="1"/>
    <col min="15811" max="15811" width="75" style="9" customWidth="1"/>
    <col min="15812" max="16063" width="9.140625" style="9"/>
    <col min="16064" max="16064" width="2.85546875" style="9" customWidth="1"/>
    <col min="16065" max="16066" width="6.42578125" style="9" customWidth="1"/>
    <col min="16067" max="16067" width="75" style="9" customWidth="1"/>
    <col min="16068" max="16384" width="9.140625" style="9"/>
  </cols>
  <sheetData>
    <row r="1" spans="2:4" ht="24" customHeight="1" x14ac:dyDescent="0.15">
      <c r="B1" s="7" t="s">
        <v>34</v>
      </c>
      <c r="C1" s="8"/>
    </row>
    <row r="2" spans="2:4" s="11" customFormat="1" ht="18" customHeight="1" x14ac:dyDescent="0.15">
      <c r="B2" s="400" t="s">
        <v>3</v>
      </c>
      <c r="C2" s="401"/>
      <c r="D2" s="10" t="s">
        <v>2</v>
      </c>
    </row>
    <row r="3" spans="2:4" s="11" customFormat="1" ht="18" customHeight="1" x14ac:dyDescent="0.15">
      <c r="B3" s="12" t="s">
        <v>52</v>
      </c>
      <c r="C3" s="13"/>
      <c r="D3" s="14" t="s">
        <v>35</v>
      </c>
    </row>
    <row r="4" spans="2:4" s="11" customFormat="1" ht="18" customHeight="1" x14ac:dyDescent="0.15">
      <c r="B4" s="15" t="s">
        <v>53</v>
      </c>
      <c r="C4" s="16"/>
      <c r="D4" s="17" t="s">
        <v>36</v>
      </c>
    </row>
    <row r="5" spans="2:4" ht="18" customHeight="1" x14ac:dyDescent="0.15">
      <c r="B5" s="15" t="s">
        <v>54</v>
      </c>
      <c r="C5" s="16"/>
      <c r="D5" s="17" t="s">
        <v>37</v>
      </c>
    </row>
    <row r="6" spans="2:4" ht="18" customHeight="1" x14ac:dyDescent="0.15">
      <c r="B6" s="15" t="s">
        <v>55</v>
      </c>
      <c r="C6" s="16"/>
      <c r="D6" s="18" t="s">
        <v>38</v>
      </c>
    </row>
    <row r="7" spans="2:4" ht="18" customHeight="1" x14ac:dyDescent="0.15">
      <c r="B7" s="15"/>
      <c r="C7" s="16" t="s">
        <v>59</v>
      </c>
      <c r="D7" s="17" t="s">
        <v>39</v>
      </c>
    </row>
    <row r="8" spans="2:4" ht="18" customHeight="1" x14ac:dyDescent="0.15">
      <c r="B8" s="15"/>
      <c r="C8" s="16" t="s">
        <v>60</v>
      </c>
      <c r="D8" s="17" t="s">
        <v>40</v>
      </c>
    </row>
    <row r="9" spans="2:4" ht="18" customHeight="1" x14ac:dyDescent="0.15">
      <c r="B9" s="15"/>
      <c r="C9" s="16" t="s">
        <v>61</v>
      </c>
      <c r="D9" s="17" t="s">
        <v>41</v>
      </c>
    </row>
    <row r="10" spans="2:4" ht="18" customHeight="1" x14ac:dyDescent="0.15">
      <c r="B10" s="15"/>
      <c r="C10" s="16" t="s">
        <v>62</v>
      </c>
      <c r="D10" s="17" t="s">
        <v>42</v>
      </c>
    </row>
    <row r="11" spans="2:4" ht="18" customHeight="1" x14ac:dyDescent="0.15">
      <c r="B11" s="15"/>
      <c r="C11" s="16" t="s">
        <v>63</v>
      </c>
      <c r="D11" s="17" t="s">
        <v>43</v>
      </c>
    </row>
    <row r="12" spans="2:4" ht="18" customHeight="1" x14ac:dyDescent="0.15">
      <c r="B12" s="15"/>
      <c r="C12" s="16" t="s">
        <v>64</v>
      </c>
      <c r="D12" s="17" t="s">
        <v>44</v>
      </c>
    </row>
    <row r="13" spans="2:4" ht="18" customHeight="1" x14ac:dyDescent="0.15">
      <c r="B13" s="15"/>
      <c r="C13" s="16" t="s">
        <v>65</v>
      </c>
      <c r="D13" s="17" t="s">
        <v>45</v>
      </c>
    </row>
    <row r="14" spans="2:4" ht="18" customHeight="1" x14ac:dyDescent="0.15">
      <c r="B14" s="15" t="s">
        <v>56</v>
      </c>
      <c r="C14" s="16"/>
      <c r="D14" s="17" t="s">
        <v>46</v>
      </c>
    </row>
    <row r="15" spans="2:4" ht="18" customHeight="1" x14ac:dyDescent="0.15">
      <c r="B15" s="15" t="s">
        <v>57</v>
      </c>
      <c r="C15" s="16"/>
      <c r="D15" s="18" t="s">
        <v>47</v>
      </c>
    </row>
    <row r="16" spans="2:4" ht="18" customHeight="1" x14ac:dyDescent="0.15">
      <c r="B16" s="15"/>
      <c r="C16" s="16" t="s">
        <v>66</v>
      </c>
      <c r="D16" s="17" t="s">
        <v>48</v>
      </c>
    </row>
    <row r="17" spans="2:4" ht="18" customHeight="1" x14ac:dyDescent="0.15">
      <c r="B17" s="15"/>
      <c r="C17" s="16" t="s">
        <v>60</v>
      </c>
      <c r="D17" s="17" t="s">
        <v>49</v>
      </c>
    </row>
    <row r="18" spans="2:4" ht="18" customHeight="1" x14ac:dyDescent="0.15">
      <c r="B18" s="15"/>
      <c r="C18" s="16" t="s">
        <v>61</v>
      </c>
      <c r="D18" s="17" t="s">
        <v>50</v>
      </c>
    </row>
    <row r="19" spans="2:4" ht="18" customHeight="1" x14ac:dyDescent="0.15">
      <c r="B19" s="19" t="s">
        <v>58</v>
      </c>
      <c r="C19" s="20"/>
      <c r="D19" s="21" t="s">
        <v>51</v>
      </c>
    </row>
    <row r="20" spans="2:4" ht="18" customHeight="1" x14ac:dyDescent="0.15"/>
    <row r="21" spans="2:4" ht="18" customHeight="1" x14ac:dyDescent="0.15"/>
    <row r="22" spans="2:4" ht="18.75" customHeight="1" x14ac:dyDescent="0.15"/>
    <row r="23" spans="2:4" ht="18.75" customHeight="1" x14ac:dyDescent="0.15"/>
    <row r="24" spans="2:4" ht="18.75" customHeight="1" x14ac:dyDescent="0.15"/>
    <row r="25" spans="2:4" ht="18.75" customHeight="1" x14ac:dyDescent="0.15"/>
  </sheetData>
  <mergeCells count="1">
    <mergeCell ref="B2:C2"/>
  </mergeCells>
  <phoneticPr fontId="10"/>
  <hyperlinks>
    <hyperlink ref="D3" location="'23-1'!A1" display="農作物被害（水稲）"/>
    <hyperlink ref="D4" location="'23-2'!A1" display="林野被害"/>
    <hyperlink ref="D5" location="'23-3'!A1" display="公害の苦情件数"/>
    <hyperlink ref="D7" location="'23-4(1)'!A1" display="市町別交通事故の年次別発生状況"/>
    <hyperlink ref="D8" location="'23-4(2)'!A1" display="月別事故発生状況"/>
    <hyperlink ref="D9" location="'23-4(3)'!A1" display="おもな交通事故の年別推移"/>
    <hyperlink ref="D10" location="'23-4(4)'!A1" display="警察署別，路線別発生状況"/>
    <hyperlink ref="D11" location="'23-4(5)'!A1" display="路線別道路実延長当たりの事故率"/>
    <hyperlink ref="D12" location="'23-4(6)'!A1" display="第１当事者の法令違反別・時間別発生件数"/>
    <hyperlink ref="D13" location="'23-4(7)'!A1" display="職年別の当事者別死傷者数"/>
    <hyperlink ref="D14" location="'23-5'!A1" display="風水害"/>
    <hyperlink ref="D16" location="'23-6(1)'!A1" display="月別火災件数及び損害額"/>
    <hyperlink ref="D17" location="'23-6(2)'!A1" display="時間別火災発生件数"/>
    <hyperlink ref="D18" location="'23-6(3)'!A1" display="市郡別火災状況"/>
    <hyperlink ref="D19" location="'23-7'!A1" display="労働者災害数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7:C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72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" style="237" customWidth="1"/>
    <col min="2" max="3" width="1.7109375" style="237" customWidth="1"/>
    <col min="4" max="4" width="22.42578125" style="237" customWidth="1"/>
    <col min="5" max="5" width="1" style="237" customWidth="1"/>
    <col min="6" max="18" width="7" style="237" customWidth="1"/>
    <col min="19" max="19" width="2.7109375" style="237" customWidth="1"/>
    <col min="20" max="20" width="24.7109375" style="237" customWidth="1"/>
    <col min="21" max="16384" width="10.7109375" style="237"/>
  </cols>
  <sheetData>
    <row r="1" spans="1:256" ht="13.5" x14ac:dyDescent="0.15">
      <c r="T1" s="86" t="s">
        <v>443</v>
      </c>
    </row>
    <row r="2" spans="1:256" ht="21" customHeight="1" x14ac:dyDescent="0.15"/>
    <row r="3" spans="1:256" ht="30" customHeight="1" thickBot="1" x14ac:dyDescent="0.2">
      <c r="A3" s="94" t="s">
        <v>485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1" t="s">
        <v>97</v>
      </c>
      <c r="S3" s="49"/>
      <c r="T3" s="49"/>
    </row>
    <row r="4" spans="1:256" ht="15" customHeight="1" x14ac:dyDescent="0.15">
      <c r="A4" s="155"/>
      <c r="B4" s="155"/>
      <c r="C4" s="155"/>
      <c r="D4" s="155"/>
      <c r="E4" s="155"/>
      <c r="F4" s="249"/>
      <c r="G4" s="156" t="s">
        <v>402</v>
      </c>
      <c r="H4" s="156" t="s">
        <v>365</v>
      </c>
      <c r="I4" s="156" t="s">
        <v>403</v>
      </c>
      <c r="J4" s="156" t="s">
        <v>404</v>
      </c>
      <c r="K4" s="156" t="s">
        <v>405</v>
      </c>
      <c r="L4" s="156">
        <v>10</v>
      </c>
      <c r="M4" s="156">
        <v>12</v>
      </c>
      <c r="N4" s="156">
        <v>14</v>
      </c>
      <c r="O4" s="156">
        <v>16</v>
      </c>
      <c r="P4" s="156">
        <v>18</v>
      </c>
      <c r="Q4" s="156">
        <v>20</v>
      </c>
      <c r="R4" s="156">
        <v>22</v>
      </c>
      <c r="S4" s="50"/>
      <c r="T4" s="52"/>
    </row>
    <row r="5" spans="1:256" ht="15" customHeight="1" x14ac:dyDescent="0.15">
      <c r="A5" s="92"/>
      <c r="B5" s="95" t="s">
        <v>235</v>
      </c>
      <c r="C5" s="95"/>
      <c r="D5" s="95"/>
      <c r="E5" s="92"/>
      <c r="F5" s="98" t="s">
        <v>1</v>
      </c>
      <c r="G5" s="157" t="s">
        <v>234</v>
      </c>
      <c r="H5" s="157" t="s">
        <v>234</v>
      </c>
      <c r="I5" s="157" t="s">
        <v>234</v>
      </c>
      <c r="J5" s="157" t="s">
        <v>234</v>
      </c>
      <c r="K5" s="157" t="s">
        <v>234</v>
      </c>
      <c r="L5" s="157" t="s">
        <v>234</v>
      </c>
      <c r="M5" s="157" t="s">
        <v>234</v>
      </c>
      <c r="N5" s="157" t="s">
        <v>234</v>
      </c>
      <c r="O5" s="157" t="s">
        <v>234</v>
      </c>
      <c r="P5" s="157" t="s">
        <v>234</v>
      </c>
      <c r="Q5" s="157" t="s">
        <v>234</v>
      </c>
      <c r="R5" s="157" t="s">
        <v>234</v>
      </c>
    </row>
    <row r="6" spans="1:256" ht="15" customHeight="1" x14ac:dyDescent="0.15">
      <c r="A6" s="138"/>
      <c r="B6" s="138"/>
      <c r="C6" s="138"/>
      <c r="D6" s="138"/>
      <c r="E6" s="138"/>
      <c r="F6" s="250"/>
      <c r="G6" s="250" t="s">
        <v>406</v>
      </c>
      <c r="H6" s="250" t="s">
        <v>407</v>
      </c>
      <c r="I6" s="250" t="s">
        <v>408</v>
      </c>
      <c r="J6" s="250" t="s">
        <v>409</v>
      </c>
      <c r="K6" s="250" t="s">
        <v>233</v>
      </c>
      <c r="L6" s="250" t="s">
        <v>232</v>
      </c>
      <c r="M6" s="250" t="s">
        <v>231</v>
      </c>
      <c r="N6" s="250" t="s">
        <v>230</v>
      </c>
      <c r="O6" s="250" t="s">
        <v>229</v>
      </c>
      <c r="P6" s="250" t="s">
        <v>228</v>
      </c>
      <c r="Q6" s="250" t="s">
        <v>227</v>
      </c>
      <c r="R6" s="250" t="s">
        <v>226</v>
      </c>
    </row>
    <row r="7" spans="1:256" ht="6" customHeight="1" x14ac:dyDescent="0.15">
      <c r="A7" s="158"/>
      <c r="B7" s="159"/>
      <c r="C7" s="159"/>
      <c r="D7" s="159"/>
      <c r="E7" s="158"/>
      <c r="F7" s="160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U7" s="162"/>
    </row>
    <row r="8" spans="1:256" s="70" customFormat="1" ht="15.6" customHeight="1" x14ac:dyDescent="0.15">
      <c r="A8" s="163"/>
      <c r="B8" s="475" t="s">
        <v>1</v>
      </c>
      <c r="C8" s="475"/>
      <c r="D8" s="475"/>
      <c r="E8" s="163"/>
      <c r="F8" s="164">
        <f t="shared" ref="F8" si="0">SUM(G8:R8)</f>
        <v>3041</v>
      </c>
      <c r="G8" s="165">
        <f>SUM(G10,G53)</f>
        <v>27</v>
      </c>
      <c r="H8" s="165">
        <f t="shared" ref="H8:R8" si="1">SUM(H10,H53)</f>
        <v>28</v>
      </c>
      <c r="I8" s="165">
        <f t="shared" si="1"/>
        <v>24</v>
      </c>
      <c r="J8" s="165">
        <f t="shared" si="1"/>
        <v>321</v>
      </c>
      <c r="K8" s="165">
        <f t="shared" si="1"/>
        <v>468</v>
      </c>
      <c r="L8" s="165">
        <f t="shared" si="1"/>
        <v>346</v>
      </c>
      <c r="M8" s="165">
        <f t="shared" si="1"/>
        <v>402</v>
      </c>
      <c r="N8" s="165">
        <f t="shared" si="1"/>
        <v>344</v>
      </c>
      <c r="O8" s="165">
        <f t="shared" si="1"/>
        <v>499</v>
      </c>
      <c r="P8" s="165">
        <f t="shared" si="1"/>
        <v>387</v>
      </c>
      <c r="Q8" s="165">
        <f t="shared" si="1"/>
        <v>136</v>
      </c>
      <c r="R8" s="165">
        <f t="shared" si="1"/>
        <v>59</v>
      </c>
      <c r="S8" s="237"/>
      <c r="T8" s="237"/>
      <c r="U8" s="166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ht="9" customHeight="1" x14ac:dyDescent="0.15">
      <c r="A9" s="167"/>
      <c r="B9" s="93"/>
      <c r="C9" s="168"/>
      <c r="D9" s="168"/>
      <c r="E9" s="163"/>
      <c r="F9" s="164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U9" s="166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256" s="70" customFormat="1" ht="15.6" customHeight="1" x14ac:dyDescent="0.15">
      <c r="A10" s="163"/>
      <c r="B10" s="476" t="s">
        <v>225</v>
      </c>
      <c r="C10" s="476"/>
      <c r="D10" s="476"/>
      <c r="E10" s="163"/>
      <c r="F10" s="164">
        <f>SUM(G10:R10)</f>
        <v>3040</v>
      </c>
      <c r="G10" s="165">
        <f>SUM(G11:G51)-G41</f>
        <v>27</v>
      </c>
      <c r="H10" s="165">
        <f t="shared" ref="H10:R10" si="2">SUM(H11:H51)-H41</f>
        <v>28</v>
      </c>
      <c r="I10" s="165">
        <f t="shared" si="2"/>
        <v>24</v>
      </c>
      <c r="J10" s="165">
        <f t="shared" si="2"/>
        <v>321</v>
      </c>
      <c r="K10" s="165">
        <f t="shared" si="2"/>
        <v>468</v>
      </c>
      <c r="L10" s="165">
        <f t="shared" si="2"/>
        <v>346</v>
      </c>
      <c r="M10" s="165">
        <f t="shared" si="2"/>
        <v>402</v>
      </c>
      <c r="N10" s="165">
        <f t="shared" si="2"/>
        <v>343</v>
      </c>
      <c r="O10" s="165">
        <f t="shared" si="2"/>
        <v>499</v>
      </c>
      <c r="P10" s="165">
        <f t="shared" si="2"/>
        <v>387</v>
      </c>
      <c r="Q10" s="165">
        <f t="shared" si="2"/>
        <v>136</v>
      </c>
      <c r="R10" s="165">
        <f t="shared" si="2"/>
        <v>59</v>
      </c>
      <c r="S10" s="237"/>
      <c r="T10" s="237"/>
      <c r="U10" s="166"/>
      <c r="V10" s="102"/>
    </row>
    <row r="11" spans="1:256" ht="15.6" customHeight="1" x14ac:dyDescent="0.15">
      <c r="A11" s="167"/>
      <c r="B11" s="92"/>
      <c r="C11" s="474" t="s">
        <v>186</v>
      </c>
      <c r="D11" s="474"/>
      <c r="E11" s="167"/>
      <c r="F11" s="169">
        <f t="shared" ref="F11:F60" si="3">SUM(G11:R11)</f>
        <v>131</v>
      </c>
      <c r="G11" s="170">
        <v>2</v>
      </c>
      <c r="H11" s="170">
        <v>2</v>
      </c>
      <c r="I11" s="170">
        <v>3</v>
      </c>
      <c r="J11" s="170">
        <v>14</v>
      </c>
      <c r="K11" s="170">
        <v>25</v>
      </c>
      <c r="L11" s="170">
        <v>13</v>
      </c>
      <c r="M11" s="170">
        <v>19</v>
      </c>
      <c r="N11" s="170">
        <v>8</v>
      </c>
      <c r="O11" s="170">
        <v>14</v>
      </c>
      <c r="P11" s="170">
        <v>21</v>
      </c>
      <c r="Q11" s="170">
        <v>8</v>
      </c>
      <c r="R11" s="170">
        <v>2</v>
      </c>
      <c r="U11" s="166"/>
    </row>
    <row r="12" spans="1:256" ht="15.6" customHeight="1" x14ac:dyDescent="0.15">
      <c r="A12" s="167"/>
      <c r="B12" s="92"/>
      <c r="C12" s="474" t="s">
        <v>224</v>
      </c>
      <c r="D12" s="474"/>
      <c r="E12" s="167"/>
      <c r="F12" s="169">
        <f t="shared" si="3"/>
        <v>2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1</v>
      </c>
      <c r="R12" s="170">
        <v>1</v>
      </c>
      <c r="U12" s="166"/>
    </row>
    <row r="13" spans="1:256" ht="15.6" customHeight="1" x14ac:dyDescent="0.15">
      <c r="A13" s="167"/>
      <c r="B13" s="92"/>
      <c r="C13" s="474" t="s">
        <v>223</v>
      </c>
      <c r="D13" s="474"/>
      <c r="E13" s="167"/>
      <c r="F13" s="169">
        <f t="shared" si="3"/>
        <v>25</v>
      </c>
      <c r="G13" s="170">
        <v>1</v>
      </c>
      <c r="H13" s="170">
        <v>2</v>
      </c>
      <c r="I13" s="170">
        <v>0</v>
      </c>
      <c r="J13" s="170">
        <v>1</v>
      </c>
      <c r="K13" s="170">
        <v>1</v>
      </c>
      <c r="L13" s="170">
        <v>3</v>
      </c>
      <c r="M13" s="170">
        <v>1</v>
      </c>
      <c r="N13" s="170">
        <v>4</v>
      </c>
      <c r="O13" s="170">
        <v>5</v>
      </c>
      <c r="P13" s="170">
        <v>2</v>
      </c>
      <c r="Q13" s="170">
        <v>2</v>
      </c>
      <c r="R13" s="170">
        <v>3</v>
      </c>
      <c r="U13" s="166"/>
    </row>
    <row r="14" spans="1:256" ht="15.6" customHeight="1" x14ac:dyDescent="0.15">
      <c r="A14" s="167"/>
      <c r="B14" s="92"/>
      <c r="C14" s="474" t="s">
        <v>222</v>
      </c>
      <c r="D14" s="474"/>
      <c r="E14" s="167"/>
      <c r="F14" s="169">
        <f t="shared" si="3"/>
        <v>9</v>
      </c>
      <c r="G14" s="170">
        <v>0</v>
      </c>
      <c r="H14" s="170">
        <v>0</v>
      </c>
      <c r="I14" s="170">
        <v>0</v>
      </c>
      <c r="J14" s="170">
        <v>0</v>
      </c>
      <c r="K14" s="170">
        <v>1</v>
      </c>
      <c r="L14" s="170">
        <v>1</v>
      </c>
      <c r="M14" s="170">
        <v>1</v>
      </c>
      <c r="N14" s="170">
        <v>4</v>
      </c>
      <c r="O14" s="170">
        <v>1</v>
      </c>
      <c r="P14" s="170">
        <v>1</v>
      </c>
      <c r="Q14" s="170">
        <v>0</v>
      </c>
      <c r="R14" s="170">
        <v>0</v>
      </c>
      <c r="S14" s="70"/>
      <c r="T14" s="70"/>
      <c r="U14" s="166"/>
    </row>
    <row r="15" spans="1:256" ht="15.6" customHeight="1" x14ac:dyDescent="0.15">
      <c r="A15" s="167"/>
      <c r="B15" s="92"/>
      <c r="C15" s="474" t="s">
        <v>221</v>
      </c>
      <c r="D15" s="474"/>
      <c r="E15" s="167"/>
      <c r="F15" s="169">
        <f t="shared" si="3"/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U15" s="166"/>
    </row>
    <row r="16" spans="1:256" ht="15.6" customHeight="1" x14ac:dyDescent="0.15">
      <c r="A16" s="167"/>
      <c r="B16" s="92"/>
      <c r="C16" s="474" t="s">
        <v>220</v>
      </c>
      <c r="D16" s="474"/>
      <c r="E16" s="167"/>
      <c r="F16" s="169">
        <f t="shared" si="3"/>
        <v>3</v>
      </c>
      <c r="G16" s="170">
        <v>1</v>
      </c>
      <c r="H16" s="170">
        <v>1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1</v>
      </c>
      <c r="R16" s="170">
        <v>0</v>
      </c>
      <c r="U16" s="166"/>
    </row>
    <row r="17" spans="1:21" ht="15.6" customHeight="1" x14ac:dyDescent="0.15">
      <c r="A17" s="167"/>
      <c r="B17" s="92"/>
      <c r="C17" s="474" t="s">
        <v>219</v>
      </c>
      <c r="D17" s="474"/>
      <c r="E17" s="167"/>
      <c r="F17" s="169">
        <f t="shared" si="3"/>
        <v>138</v>
      </c>
      <c r="G17" s="170">
        <v>1</v>
      </c>
      <c r="H17" s="170">
        <v>0</v>
      </c>
      <c r="I17" s="170">
        <v>0</v>
      </c>
      <c r="J17" s="170">
        <v>11</v>
      </c>
      <c r="K17" s="170">
        <v>21</v>
      </c>
      <c r="L17" s="170">
        <v>12</v>
      </c>
      <c r="M17" s="170">
        <v>26</v>
      </c>
      <c r="N17" s="170">
        <v>15</v>
      </c>
      <c r="O17" s="170">
        <v>22</v>
      </c>
      <c r="P17" s="170">
        <v>23</v>
      </c>
      <c r="Q17" s="170">
        <v>7</v>
      </c>
      <c r="R17" s="170">
        <v>0</v>
      </c>
      <c r="U17" s="166"/>
    </row>
    <row r="18" spans="1:21" ht="15.6" customHeight="1" x14ac:dyDescent="0.15">
      <c r="A18" s="167"/>
      <c r="B18" s="92"/>
      <c r="C18" s="474" t="s">
        <v>218</v>
      </c>
      <c r="D18" s="474"/>
      <c r="E18" s="167"/>
      <c r="F18" s="169">
        <f t="shared" si="3"/>
        <v>3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1</v>
      </c>
      <c r="N18" s="170">
        <v>0</v>
      </c>
      <c r="O18" s="170">
        <v>0</v>
      </c>
      <c r="P18" s="170">
        <v>0</v>
      </c>
      <c r="Q18" s="170">
        <v>2</v>
      </c>
      <c r="R18" s="170">
        <v>0</v>
      </c>
      <c r="U18" s="166"/>
    </row>
    <row r="19" spans="1:21" ht="15.6" customHeight="1" x14ac:dyDescent="0.15">
      <c r="A19" s="167"/>
      <c r="B19" s="92"/>
      <c r="C19" s="474" t="s">
        <v>217</v>
      </c>
      <c r="D19" s="474"/>
      <c r="E19" s="167"/>
      <c r="F19" s="169">
        <f t="shared" si="3"/>
        <v>15</v>
      </c>
      <c r="G19" s="170">
        <v>0</v>
      </c>
      <c r="H19" s="170">
        <v>0</v>
      </c>
      <c r="I19" s="170">
        <v>1</v>
      </c>
      <c r="J19" s="170">
        <v>2</v>
      </c>
      <c r="K19" s="170">
        <v>2</v>
      </c>
      <c r="L19" s="170">
        <v>2</v>
      </c>
      <c r="M19" s="170">
        <v>2</v>
      </c>
      <c r="N19" s="170">
        <v>1</v>
      </c>
      <c r="O19" s="170">
        <v>0</v>
      </c>
      <c r="P19" s="170">
        <v>4</v>
      </c>
      <c r="Q19" s="170">
        <v>0</v>
      </c>
      <c r="R19" s="170">
        <v>1</v>
      </c>
      <c r="U19" s="166"/>
    </row>
    <row r="20" spans="1:21" ht="15.6" customHeight="1" x14ac:dyDescent="0.15">
      <c r="A20" s="167"/>
      <c r="B20" s="92"/>
      <c r="C20" s="474" t="s">
        <v>216</v>
      </c>
      <c r="D20" s="474"/>
      <c r="E20" s="167"/>
      <c r="F20" s="169">
        <f t="shared" si="3"/>
        <v>2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2</v>
      </c>
      <c r="P20" s="170">
        <v>0</v>
      </c>
      <c r="Q20" s="170">
        <v>0</v>
      </c>
      <c r="R20" s="170">
        <v>0</v>
      </c>
      <c r="U20" s="166"/>
    </row>
    <row r="21" spans="1:21" ht="15.6" customHeight="1" x14ac:dyDescent="0.15">
      <c r="A21" s="167"/>
      <c r="B21" s="92"/>
      <c r="C21" s="474" t="s">
        <v>215</v>
      </c>
      <c r="D21" s="474"/>
      <c r="E21" s="167"/>
      <c r="F21" s="169">
        <f t="shared" si="3"/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1</v>
      </c>
      <c r="M21" s="170">
        <v>0</v>
      </c>
      <c r="N21" s="170">
        <v>0</v>
      </c>
      <c r="O21" s="170">
        <v>1</v>
      </c>
      <c r="P21" s="170">
        <v>1</v>
      </c>
      <c r="Q21" s="170">
        <v>0</v>
      </c>
      <c r="R21" s="170">
        <v>1</v>
      </c>
      <c r="U21" s="166"/>
    </row>
    <row r="22" spans="1:21" ht="15.6" customHeight="1" x14ac:dyDescent="0.15">
      <c r="A22" s="167"/>
      <c r="B22" s="92"/>
      <c r="C22" s="474" t="s">
        <v>214</v>
      </c>
      <c r="D22" s="474"/>
      <c r="E22" s="167"/>
      <c r="F22" s="169">
        <f t="shared" si="3"/>
        <v>1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1</v>
      </c>
      <c r="Q22" s="170">
        <v>0</v>
      </c>
      <c r="R22" s="170">
        <v>0</v>
      </c>
      <c r="U22" s="166"/>
    </row>
    <row r="23" spans="1:21" ht="15.6" customHeight="1" x14ac:dyDescent="0.15">
      <c r="A23" s="167"/>
      <c r="B23" s="92"/>
      <c r="C23" s="474" t="s">
        <v>213</v>
      </c>
      <c r="D23" s="474"/>
      <c r="E23" s="167"/>
      <c r="F23" s="169">
        <f t="shared" si="3"/>
        <v>1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1</v>
      </c>
      <c r="P23" s="170">
        <v>0</v>
      </c>
      <c r="Q23" s="170">
        <v>0</v>
      </c>
      <c r="R23" s="170">
        <v>0</v>
      </c>
      <c r="U23" s="166"/>
    </row>
    <row r="24" spans="1:21" ht="15.6" customHeight="1" x14ac:dyDescent="0.15">
      <c r="A24" s="167"/>
      <c r="B24" s="92"/>
      <c r="C24" s="474" t="s">
        <v>212</v>
      </c>
      <c r="D24" s="474"/>
      <c r="E24" s="167"/>
      <c r="F24" s="169">
        <f t="shared" si="3"/>
        <v>10</v>
      </c>
      <c r="G24" s="170">
        <v>0</v>
      </c>
      <c r="H24" s="170">
        <v>0</v>
      </c>
      <c r="I24" s="170">
        <v>0</v>
      </c>
      <c r="J24" s="170">
        <v>0</v>
      </c>
      <c r="K24" s="170">
        <v>3</v>
      </c>
      <c r="L24" s="170">
        <v>1</v>
      </c>
      <c r="M24" s="170">
        <v>1</v>
      </c>
      <c r="N24" s="170">
        <v>1</v>
      </c>
      <c r="O24" s="170">
        <v>1</v>
      </c>
      <c r="P24" s="170">
        <v>3</v>
      </c>
      <c r="Q24" s="170">
        <v>0</v>
      </c>
      <c r="R24" s="170">
        <v>0</v>
      </c>
      <c r="U24" s="166"/>
    </row>
    <row r="25" spans="1:21" ht="15.6" customHeight="1" x14ac:dyDescent="0.15">
      <c r="A25" s="167"/>
      <c r="B25" s="92"/>
      <c r="C25" s="474" t="s">
        <v>211</v>
      </c>
      <c r="D25" s="474"/>
      <c r="E25" s="167"/>
      <c r="F25" s="169">
        <f t="shared" si="3"/>
        <v>53</v>
      </c>
      <c r="G25" s="170">
        <v>0</v>
      </c>
      <c r="H25" s="170">
        <v>1</v>
      </c>
      <c r="I25" s="170">
        <v>0</v>
      </c>
      <c r="J25" s="170">
        <v>8</v>
      </c>
      <c r="K25" s="170">
        <v>15</v>
      </c>
      <c r="L25" s="170">
        <v>1</v>
      </c>
      <c r="M25" s="170">
        <v>9</v>
      </c>
      <c r="N25" s="170">
        <v>4</v>
      </c>
      <c r="O25" s="170">
        <v>10</v>
      </c>
      <c r="P25" s="170">
        <v>4</v>
      </c>
      <c r="Q25" s="170">
        <v>1</v>
      </c>
      <c r="R25" s="170">
        <v>0</v>
      </c>
      <c r="U25" s="166"/>
    </row>
    <row r="26" spans="1:21" ht="15.6" customHeight="1" x14ac:dyDescent="0.15">
      <c r="A26" s="167"/>
      <c r="B26" s="92"/>
      <c r="C26" s="474" t="s">
        <v>210</v>
      </c>
      <c r="D26" s="474"/>
      <c r="E26" s="167"/>
      <c r="F26" s="169">
        <f t="shared" si="3"/>
        <v>159</v>
      </c>
      <c r="G26" s="170">
        <v>2</v>
      </c>
      <c r="H26" s="170">
        <v>0</v>
      </c>
      <c r="I26" s="170">
        <v>0</v>
      </c>
      <c r="J26" s="170">
        <v>18</v>
      </c>
      <c r="K26" s="170">
        <v>25</v>
      </c>
      <c r="L26" s="170">
        <v>21</v>
      </c>
      <c r="M26" s="170">
        <v>16</v>
      </c>
      <c r="N26" s="170">
        <v>18</v>
      </c>
      <c r="O26" s="170">
        <v>23</v>
      </c>
      <c r="P26" s="170">
        <v>21</v>
      </c>
      <c r="Q26" s="170">
        <v>13</v>
      </c>
      <c r="R26" s="170">
        <v>2</v>
      </c>
      <c r="S26" s="70"/>
      <c r="T26" s="70"/>
      <c r="U26" s="166"/>
    </row>
    <row r="27" spans="1:21" ht="15.6" customHeight="1" x14ac:dyDescent="0.15">
      <c r="A27" s="167"/>
      <c r="B27" s="92"/>
      <c r="C27" s="474" t="s">
        <v>209</v>
      </c>
      <c r="D27" s="474"/>
      <c r="E27" s="167"/>
      <c r="F27" s="169">
        <f t="shared" si="3"/>
        <v>302</v>
      </c>
      <c r="G27" s="170">
        <v>1</v>
      </c>
      <c r="H27" s="170">
        <v>2</v>
      </c>
      <c r="I27" s="170">
        <v>2</v>
      </c>
      <c r="J27" s="170">
        <v>42</v>
      </c>
      <c r="K27" s="170">
        <v>52</v>
      </c>
      <c r="L27" s="170">
        <v>21</v>
      </c>
      <c r="M27" s="170">
        <v>35</v>
      </c>
      <c r="N27" s="170">
        <v>38</v>
      </c>
      <c r="O27" s="170">
        <v>58</v>
      </c>
      <c r="P27" s="170">
        <v>38</v>
      </c>
      <c r="Q27" s="170">
        <v>9</v>
      </c>
      <c r="R27" s="170">
        <v>4</v>
      </c>
      <c r="U27" s="166"/>
    </row>
    <row r="28" spans="1:21" ht="15.6" customHeight="1" x14ac:dyDescent="0.15">
      <c r="A28" s="167"/>
      <c r="B28" s="92"/>
      <c r="C28" s="474" t="s">
        <v>208</v>
      </c>
      <c r="D28" s="474"/>
      <c r="E28" s="167"/>
      <c r="F28" s="169">
        <f t="shared" si="3"/>
        <v>55</v>
      </c>
      <c r="G28" s="170">
        <v>0</v>
      </c>
      <c r="H28" s="170">
        <v>0</v>
      </c>
      <c r="I28" s="170">
        <v>1</v>
      </c>
      <c r="J28" s="170">
        <v>10</v>
      </c>
      <c r="K28" s="170">
        <v>6</v>
      </c>
      <c r="L28" s="170">
        <v>5</v>
      </c>
      <c r="M28" s="170">
        <v>7</v>
      </c>
      <c r="N28" s="170">
        <v>2</v>
      </c>
      <c r="O28" s="170">
        <v>12</v>
      </c>
      <c r="P28" s="170">
        <v>7</v>
      </c>
      <c r="Q28" s="170">
        <v>3</v>
      </c>
      <c r="R28" s="170">
        <v>2</v>
      </c>
      <c r="U28" s="166"/>
    </row>
    <row r="29" spans="1:21" ht="15.6" customHeight="1" x14ac:dyDescent="0.15">
      <c r="A29" s="167"/>
      <c r="B29" s="92"/>
      <c r="C29" s="474" t="s">
        <v>207</v>
      </c>
      <c r="D29" s="474"/>
      <c r="E29" s="167"/>
      <c r="F29" s="169">
        <f t="shared" si="3"/>
        <v>63</v>
      </c>
      <c r="G29" s="170">
        <v>1</v>
      </c>
      <c r="H29" s="170">
        <v>2</v>
      </c>
      <c r="I29" s="170">
        <v>2</v>
      </c>
      <c r="J29" s="170">
        <v>9</v>
      </c>
      <c r="K29" s="170">
        <v>4</v>
      </c>
      <c r="L29" s="170">
        <v>6</v>
      </c>
      <c r="M29" s="170">
        <v>5</v>
      </c>
      <c r="N29" s="170">
        <v>3</v>
      </c>
      <c r="O29" s="170">
        <v>10</v>
      </c>
      <c r="P29" s="170">
        <v>11</v>
      </c>
      <c r="Q29" s="170">
        <v>6</v>
      </c>
      <c r="R29" s="170">
        <v>4</v>
      </c>
      <c r="U29" s="166"/>
    </row>
    <row r="30" spans="1:21" ht="15.6" customHeight="1" x14ac:dyDescent="0.15">
      <c r="A30" s="167"/>
      <c r="B30" s="92"/>
      <c r="C30" s="474" t="s">
        <v>206</v>
      </c>
      <c r="D30" s="474"/>
      <c r="E30" s="167"/>
      <c r="F30" s="169">
        <f t="shared" si="3"/>
        <v>78</v>
      </c>
      <c r="G30" s="170">
        <v>0</v>
      </c>
      <c r="H30" s="170">
        <v>0</v>
      </c>
      <c r="I30" s="170">
        <v>0</v>
      </c>
      <c r="J30" s="170">
        <v>11</v>
      </c>
      <c r="K30" s="170">
        <v>9</v>
      </c>
      <c r="L30" s="170">
        <v>5</v>
      </c>
      <c r="M30" s="170">
        <v>6</v>
      </c>
      <c r="N30" s="170">
        <v>10</v>
      </c>
      <c r="O30" s="170">
        <v>13</v>
      </c>
      <c r="P30" s="170">
        <v>20</v>
      </c>
      <c r="Q30" s="170">
        <v>3</v>
      </c>
      <c r="R30" s="170">
        <v>1</v>
      </c>
      <c r="U30" s="166"/>
    </row>
    <row r="31" spans="1:21" ht="15.6" customHeight="1" x14ac:dyDescent="0.15">
      <c r="A31" s="167"/>
      <c r="B31" s="92"/>
      <c r="C31" s="474" t="s">
        <v>205</v>
      </c>
      <c r="D31" s="474"/>
      <c r="E31" s="167"/>
      <c r="F31" s="169">
        <f t="shared" si="3"/>
        <v>52</v>
      </c>
      <c r="G31" s="170">
        <v>0</v>
      </c>
      <c r="H31" s="170">
        <v>0</v>
      </c>
      <c r="I31" s="170">
        <v>1</v>
      </c>
      <c r="J31" s="170">
        <v>4</v>
      </c>
      <c r="K31" s="170">
        <v>14</v>
      </c>
      <c r="L31" s="170">
        <v>3</v>
      </c>
      <c r="M31" s="170">
        <v>8</v>
      </c>
      <c r="N31" s="170">
        <v>12</v>
      </c>
      <c r="O31" s="170">
        <v>9</v>
      </c>
      <c r="P31" s="170">
        <v>1</v>
      </c>
      <c r="Q31" s="170">
        <v>0</v>
      </c>
      <c r="R31" s="170">
        <v>0</v>
      </c>
      <c r="U31" s="166"/>
    </row>
    <row r="32" spans="1:21" ht="15.6" customHeight="1" x14ac:dyDescent="0.15">
      <c r="A32" s="167"/>
      <c r="B32" s="92"/>
      <c r="C32" s="474" t="s">
        <v>204</v>
      </c>
      <c r="D32" s="474"/>
      <c r="E32" s="167"/>
      <c r="F32" s="169">
        <f t="shared" si="3"/>
        <v>1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U32" s="166"/>
    </row>
    <row r="33" spans="1:256" ht="15.6" customHeight="1" x14ac:dyDescent="0.15">
      <c r="A33" s="167"/>
      <c r="B33" s="92"/>
      <c r="C33" s="474" t="s">
        <v>203</v>
      </c>
      <c r="D33" s="474"/>
      <c r="E33" s="167"/>
      <c r="F33" s="169">
        <f t="shared" si="3"/>
        <v>277</v>
      </c>
      <c r="G33" s="170">
        <v>1</v>
      </c>
      <c r="H33" s="170">
        <v>1</v>
      </c>
      <c r="I33" s="170">
        <v>2</v>
      </c>
      <c r="J33" s="170">
        <v>31</v>
      </c>
      <c r="K33" s="170">
        <v>44</v>
      </c>
      <c r="L33" s="170">
        <v>41</v>
      </c>
      <c r="M33" s="170">
        <v>47</v>
      </c>
      <c r="N33" s="170">
        <v>26</v>
      </c>
      <c r="O33" s="170">
        <v>53</v>
      </c>
      <c r="P33" s="170">
        <v>23</v>
      </c>
      <c r="Q33" s="170">
        <v>6</v>
      </c>
      <c r="R33" s="170">
        <v>2</v>
      </c>
      <c r="U33" s="166"/>
    </row>
    <row r="34" spans="1:256" ht="15.6" customHeight="1" x14ac:dyDescent="0.15">
      <c r="A34" s="167"/>
      <c r="B34" s="92"/>
      <c r="C34" s="474" t="s">
        <v>202</v>
      </c>
      <c r="D34" s="474"/>
      <c r="E34" s="167"/>
      <c r="F34" s="169">
        <f t="shared" si="3"/>
        <v>2</v>
      </c>
      <c r="G34" s="170">
        <v>0</v>
      </c>
      <c r="H34" s="170">
        <v>0</v>
      </c>
      <c r="I34" s="170">
        <v>0</v>
      </c>
      <c r="J34" s="170">
        <v>0</v>
      </c>
      <c r="K34" s="170">
        <v>1</v>
      </c>
      <c r="L34" s="170">
        <v>1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U34" s="166"/>
    </row>
    <row r="35" spans="1:256" ht="15.6" customHeight="1" x14ac:dyDescent="0.15">
      <c r="A35" s="167"/>
      <c r="B35" s="92"/>
      <c r="C35" s="474" t="s">
        <v>201</v>
      </c>
      <c r="D35" s="474"/>
      <c r="E35" s="167"/>
      <c r="F35" s="169">
        <f t="shared" si="3"/>
        <v>2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1</v>
      </c>
      <c r="M35" s="170">
        <v>0</v>
      </c>
      <c r="N35" s="170">
        <v>0</v>
      </c>
      <c r="O35" s="170">
        <v>1</v>
      </c>
      <c r="P35" s="170">
        <v>0</v>
      </c>
      <c r="Q35" s="170">
        <v>0</v>
      </c>
      <c r="R35" s="170">
        <v>0</v>
      </c>
      <c r="U35" s="166"/>
    </row>
    <row r="36" spans="1:256" ht="15.6" customHeight="1" x14ac:dyDescent="0.15">
      <c r="A36" s="167"/>
      <c r="B36" s="92"/>
      <c r="C36" s="474" t="s">
        <v>200</v>
      </c>
      <c r="D36" s="474"/>
      <c r="E36" s="167"/>
      <c r="F36" s="169">
        <f t="shared" si="3"/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U36" s="166"/>
    </row>
    <row r="37" spans="1:256" ht="15.6" customHeight="1" x14ac:dyDescent="0.15">
      <c r="A37" s="167"/>
      <c r="B37" s="92"/>
      <c r="C37" s="474" t="s">
        <v>199</v>
      </c>
      <c r="D37" s="474"/>
      <c r="E37" s="167"/>
      <c r="F37" s="169">
        <f t="shared" si="3"/>
        <v>2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2</v>
      </c>
      <c r="R37" s="170">
        <v>0</v>
      </c>
      <c r="U37" s="166"/>
    </row>
    <row r="38" spans="1:256" ht="15.6" customHeight="1" x14ac:dyDescent="0.15">
      <c r="A38" s="167"/>
      <c r="B38" s="92"/>
      <c r="C38" s="474" t="s">
        <v>198</v>
      </c>
      <c r="D38" s="474"/>
      <c r="E38" s="167"/>
      <c r="F38" s="169">
        <f t="shared" si="3"/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70"/>
      <c r="T38" s="70"/>
      <c r="U38" s="166"/>
    </row>
    <row r="39" spans="1:256" ht="15.6" customHeight="1" x14ac:dyDescent="0.15">
      <c r="A39" s="167"/>
      <c r="B39" s="92"/>
      <c r="C39" s="474" t="s">
        <v>197</v>
      </c>
      <c r="D39" s="474"/>
      <c r="E39" s="167"/>
      <c r="F39" s="169">
        <f t="shared" si="3"/>
        <v>2</v>
      </c>
      <c r="G39" s="170">
        <v>0</v>
      </c>
      <c r="H39" s="170">
        <v>2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U39" s="166"/>
    </row>
    <row r="40" spans="1:256" ht="15.6" customHeight="1" x14ac:dyDescent="0.15">
      <c r="A40" s="167"/>
      <c r="B40" s="92"/>
      <c r="C40" s="474" t="s">
        <v>196</v>
      </c>
      <c r="D40" s="474"/>
      <c r="E40" s="167"/>
      <c r="F40" s="169">
        <f t="shared" si="3"/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U40" s="166"/>
    </row>
    <row r="41" spans="1:256" ht="15.6" customHeight="1" x14ac:dyDescent="0.15">
      <c r="A41" s="167"/>
      <c r="B41" s="92"/>
      <c r="C41" s="474" t="s">
        <v>195</v>
      </c>
      <c r="D41" s="474"/>
      <c r="E41" s="167"/>
      <c r="F41" s="169">
        <f t="shared" si="3"/>
        <v>1617</v>
      </c>
      <c r="G41" s="170">
        <f>SUM(G42:G47)</f>
        <v>17</v>
      </c>
      <c r="H41" s="170">
        <f t="shared" ref="H41:R41" si="4">SUM(H42:H47)</f>
        <v>15</v>
      </c>
      <c r="I41" s="170">
        <f t="shared" si="4"/>
        <v>12</v>
      </c>
      <c r="J41" s="170">
        <f t="shared" si="4"/>
        <v>156</v>
      </c>
      <c r="K41" s="170">
        <f t="shared" si="4"/>
        <v>241</v>
      </c>
      <c r="L41" s="170">
        <f t="shared" si="4"/>
        <v>205</v>
      </c>
      <c r="M41" s="170">
        <f t="shared" si="4"/>
        <v>216</v>
      </c>
      <c r="N41" s="170">
        <f t="shared" si="4"/>
        <v>190</v>
      </c>
      <c r="O41" s="170">
        <f t="shared" si="4"/>
        <v>261</v>
      </c>
      <c r="P41" s="170">
        <f t="shared" si="4"/>
        <v>200</v>
      </c>
      <c r="Q41" s="170">
        <f t="shared" si="4"/>
        <v>69</v>
      </c>
      <c r="R41" s="170">
        <f t="shared" si="4"/>
        <v>35</v>
      </c>
      <c r="U41" s="166"/>
    </row>
    <row r="42" spans="1:256" ht="15.6" customHeight="1" x14ac:dyDescent="0.15">
      <c r="A42" s="167"/>
      <c r="B42" s="92"/>
      <c r="C42" s="252"/>
      <c r="D42" s="252" t="s">
        <v>194</v>
      </c>
      <c r="E42" s="167"/>
      <c r="F42" s="169">
        <f t="shared" si="3"/>
        <v>223</v>
      </c>
      <c r="G42" s="170">
        <v>3</v>
      </c>
      <c r="H42" s="170">
        <v>3</v>
      </c>
      <c r="I42" s="171">
        <v>2</v>
      </c>
      <c r="J42" s="171">
        <v>23</v>
      </c>
      <c r="K42" s="171">
        <v>37</v>
      </c>
      <c r="L42" s="171">
        <v>34</v>
      </c>
      <c r="M42" s="171">
        <v>30</v>
      </c>
      <c r="N42" s="171">
        <v>29</v>
      </c>
      <c r="O42" s="171">
        <v>26</v>
      </c>
      <c r="P42" s="171">
        <v>25</v>
      </c>
      <c r="Q42" s="171">
        <v>5</v>
      </c>
      <c r="R42" s="171">
        <v>6</v>
      </c>
      <c r="U42" s="166"/>
    </row>
    <row r="43" spans="1:256" ht="15.6" customHeight="1" x14ac:dyDescent="0.15">
      <c r="A43" s="167"/>
      <c r="B43" s="92"/>
      <c r="C43" s="92"/>
      <c r="D43" s="252" t="s">
        <v>486</v>
      </c>
      <c r="E43" s="167"/>
      <c r="F43" s="169">
        <f t="shared" si="3"/>
        <v>675</v>
      </c>
      <c r="G43" s="170">
        <v>8</v>
      </c>
      <c r="H43" s="170">
        <v>6</v>
      </c>
      <c r="I43" s="171">
        <v>7</v>
      </c>
      <c r="J43" s="171">
        <v>74</v>
      </c>
      <c r="K43" s="171">
        <v>94</v>
      </c>
      <c r="L43" s="171">
        <v>69</v>
      </c>
      <c r="M43" s="171">
        <v>75</v>
      </c>
      <c r="N43" s="171">
        <v>66</v>
      </c>
      <c r="O43" s="171">
        <v>122</v>
      </c>
      <c r="P43" s="171">
        <v>100</v>
      </c>
      <c r="Q43" s="171">
        <v>38</v>
      </c>
      <c r="R43" s="171">
        <v>16</v>
      </c>
      <c r="U43" s="166"/>
    </row>
    <row r="44" spans="1:256" ht="15.6" customHeight="1" x14ac:dyDescent="0.15">
      <c r="A44" s="167"/>
      <c r="B44" s="92"/>
      <c r="C44" s="92"/>
      <c r="D44" s="252" t="s">
        <v>193</v>
      </c>
      <c r="E44" s="167"/>
      <c r="F44" s="169">
        <f t="shared" si="3"/>
        <v>279</v>
      </c>
      <c r="G44" s="170">
        <v>4</v>
      </c>
      <c r="H44" s="170">
        <v>0</v>
      </c>
      <c r="I44" s="171">
        <v>0</v>
      </c>
      <c r="J44" s="171">
        <v>30</v>
      </c>
      <c r="K44" s="171">
        <v>47</v>
      </c>
      <c r="L44" s="171">
        <v>37</v>
      </c>
      <c r="M44" s="171">
        <v>42</v>
      </c>
      <c r="N44" s="171">
        <v>25</v>
      </c>
      <c r="O44" s="171">
        <v>41</v>
      </c>
      <c r="P44" s="171">
        <v>32</v>
      </c>
      <c r="Q44" s="171">
        <v>12</v>
      </c>
      <c r="R44" s="171">
        <v>9</v>
      </c>
      <c r="U44" s="166"/>
    </row>
    <row r="45" spans="1:256" ht="15.6" customHeight="1" x14ac:dyDescent="0.15">
      <c r="A45" s="167"/>
      <c r="B45" s="92"/>
      <c r="C45" s="92"/>
      <c r="D45" s="252" t="s">
        <v>192</v>
      </c>
      <c r="E45" s="167"/>
      <c r="F45" s="169">
        <f t="shared" si="3"/>
        <v>420</v>
      </c>
      <c r="G45" s="170">
        <v>2</v>
      </c>
      <c r="H45" s="170">
        <v>4</v>
      </c>
      <c r="I45" s="171">
        <v>3</v>
      </c>
      <c r="J45" s="171">
        <v>29</v>
      </c>
      <c r="K45" s="171">
        <v>59</v>
      </c>
      <c r="L45" s="171">
        <v>64</v>
      </c>
      <c r="M45" s="171">
        <v>66</v>
      </c>
      <c r="N45" s="171">
        <v>67</v>
      </c>
      <c r="O45" s="171">
        <v>69</v>
      </c>
      <c r="P45" s="171">
        <v>39</v>
      </c>
      <c r="Q45" s="171">
        <v>14</v>
      </c>
      <c r="R45" s="171">
        <v>4</v>
      </c>
      <c r="U45" s="166"/>
    </row>
    <row r="46" spans="1:256" ht="15.6" customHeight="1" x14ac:dyDescent="0.15">
      <c r="A46" s="167"/>
      <c r="B46" s="92"/>
      <c r="C46" s="95"/>
      <c r="D46" s="252" t="s">
        <v>191</v>
      </c>
      <c r="E46" s="167"/>
      <c r="F46" s="169">
        <f t="shared" si="3"/>
        <v>6</v>
      </c>
      <c r="G46" s="170">
        <v>0</v>
      </c>
      <c r="H46" s="170">
        <v>1</v>
      </c>
      <c r="I46" s="170">
        <v>0</v>
      </c>
      <c r="J46" s="170">
        <v>0</v>
      </c>
      <c r="K46" s="170">
        <v>1</v>
      </c>
      <c r="L46" s="170">
        <v>1</v>
      </c>
      <c r="M46" s="170">
        <v>0</v>
      </c>
      <c r="N46" s="170">
        <v>1</v>
      </c>
      <c r="O46" s="170">
        <v>1</v>
      </c>
      <c r="P46" s="170">
        <v>1</v>
      </c>
      <c r="Q46" s="170">
        <v>0</v>
      </c>
      <c r="R46" s="170">
        <v>0</v>
      </c>
      <c r="U46" s="166"/>
    </row>
    <row r="47" spans="1:256" ht="15.6" customHeight="1" x14ac:dyDescent="0.15">
      <c r="A47" s="167"/>
      <c r="B47" s="92"/>
      <c r="C47" s="95"/>
      <c r="D47" s="252" t="s">
        <v>33</v>
      </c>
      <c r="E47" s="167"/>
      <c r="F47" s="169">
        <f t="shared" si="3"/>
        <v>14</v>
      </c>
      <c r="G47" s="170">
        <v>0</v>
      </c>
      <c r="H47" s="170">
        <v>1</v>
      </c>
      <c r="I47" s="170">
        <v>0</v>
      </c>
      <c r="J47" s="170">
        <v>0</v>
      </c>
      <c r="K47" s="170">
        <v>3</v>
      </c>
      <c r="L47" s="170">
        <v>0</v>
      </c>
      <c r="M47" s="170">
        <v>3</v>
      </c>
      <c r="N47" s="170">
        <v>2</v>
      </c>
      <c r="O47" s="170">
        <v>2</v>
      </c>
      <c r="P47" s="170">
        <v>3</v>
      </c>
      <c r="Q47" s="170">
        <v>0</v>
      </c>
      <c r="R47" s="170">
        <v>0</v>
      </c>
      <c r="U47" s="166"/>
    </row>
    <row r="48" spans="1:256" ht="15.6" customHeight="1" x14ac:dyDescent="0.15">
      <c r="A48" s="167"/>
      <c r="B48" s="92"/>
      <c r="C48" s="474" t="s">
        <v>190</v>
      </c>
      <c r="D48" s="474"/>
      <c r="E48" s="167"/>
      <c r="F48" s="169">
        <f t="shared" si="3"/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U48" s="166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pans="1:256" ht="15.6" customHeight="1" x14ac:dyDescent="0.15">
      <c r="A49" s="167"/>
      <c r="B49" s="92"/>
      <c r="C49" s="474" t="s">
        <v>33</v>
      </c>
      <c r="D49" s="474"/>
      <c r="E49" s="172"/>
      <c r="F49" s="169">
        <f t="shared" si="3"/>
        <v>10</v>
      </c>
      <c r="G49" s="171">
        <v>0</v>
      </c>
      <c r="H49" s="171">
        <v>0</v>
      </c>
      <c r="I49" s="171">
        <v>0</v>
      </c>
      <c r="J49" s="171">
        <v>0</v>
      </c>
      <c r="K49" s="171">
        <v>3</v>
      </c>
      <c r="L49" s="171">
        <v>2</v>
      </c>
      <c r="M49" s="171">
        <v>1</v>
      </c>
      <c r="N49" s="171">
        <v>2</v>
      </c>
      <c r="O49" s="171">
        <v>0</v>
      </c>
      <c r="P49" s="171">
        <v>1</v>
      </c>
      <c r="Q49" s="171">
        <v>1</v>
      </c>
      <c r="R49" s="171">
        <v>0</v>
      </c>
      <c r="U49" s="166"/>
    </row>
    <row r="50" spans="1:256" ht="15.6" customHeight="1" x14ac:dyDescent="0.15">
      <c r="A50" s="167"/>
      <c r="B50" s="92"/>
      <c r="C50" s="474" t="s">
        <v>189</v>
      </c>
      <c r="D50" s="474"/>
      <c r="E50" s="167"/>
      <c r="F50" s="169">
        <f t="shared" si="3"/>
        <v>21</v>
      </c>
      <c r="G50" s="171">
        <v>0</v>
      </c>
      <c r="H50" s="171">
        <v>0</v>
      </c>
      <c r="I50" s="171">
        <v>0</v>
      </c>
      <c r="J50" s="171">
        <v>4</v>
      </c>
      <c r="K50" s="171">
        <v>1</v>
      </c>
      <c r="L50" s="171">
        <v>1</v>
      </c>
      <c r="M50" s="171">
        <v>1</v>
      </c>
      <c r="N50" s="171">
        <v>5</v>
      </c>
      <c r="O50" s="171">
        <v>1</v>
      </c>
      <c r="P50" s="171">
        <v>5</v>
      </c>
      <c r="Q50" s="171">
        <v>2</v>
      </c>
      <c r="R50" s="171">
        <v>1</v>
      </c>
      <c r="U50" s="166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pans="1:256" ht="15.6" customHeight="1" x14ac:dyDescent="0.15">
      <c r="A51" s="167"/>
      <c r="B51" s="92"/>
      <c r="C51" s="474" t="s">
        <v>188</v>
      </c>
      <c r="D51" s="474"/>
      <c r="E51" s="172"/>
      <c r="F51" s="169">
        <f t="shared" si="3"/>
        <v>0</v>
      </c>
      <c r="G51" s="171">
        <v>0</v>
      </c>
      <c r="H51" s="171">
        <v>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U51" s="166"/>
    </row>
    <row r="52" spans="1:256" ht="9" customHeight="1" x14ac:dyDescent="0.15">
      <c r="A52" s="167"/>
      <c r="B52" s="92"/>
      <c r="C52" s="95"/>
      <c r="D52" s="95"/>
      <c r="E52" s="172"/>
      <c r="F52" s="169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U52" s="166"/>
    </row>
    <row r="53" spans="1:256" s="70" customFormat="1" ht="15.6" customHeight="1" x14ac:dyDescent="0.15">
      <c r="A53" s="163"/>
      <c r="B53" s="476" t="s">
        <v>187</v>
      </c>
      <c r="C53" s="476"/>
      <c r="D53" s="476"/>
      <c r="E53" s="173"/>
      <c r="F53" s="164">
        <f t="shared" si="3"/>
        <v>1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f>SUM(N54:N60)</f>
        <v>1</v>
      </c>
      <c r="O53" s="37">
        <v>0</v>
      </c>
      <c r="P53" s="37">
        <v>0</v>
      </c>
      <c r="Q53" s="37">
        <v>0</v>
      </c>
      <c r="R53" s="165">
        <v>0</v>
      </c>
      <c r="S53" s="237"/>
      <c r="T53" s="237"/>
      <c r="U53" s="166"/>
    </row>
    <row r="54" spans="1:256" ht="15.6" customHeight="1" x14ac:dyDescent="0.15">
      <c r="A54" s="167"/>
      <c r="B54" s="92"/>
      <c r="C54" s="474" t="s">
        <v>186</v>
      </c>
      <c r="D54" s="474"/>
      <c r="E54" s="172"/>
      <c r="F54" s="169">
        <f t="shared" si="3"/>
        <v>0</v>
      </c>
      <c r="G54" s="170">
        <v>0</v>
      </c>
      <c r="H54" s="170">
        <v>0</v>
      </c>
      <c r="I54" s="170">
        <v>0</v>
      </c>
      <c r="J54" s="41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U54" s="166"/>
    </row>
    <row r="55" spans="1:256" ht="15.6" customHeight="1" x14ac:dyDescent="0.15">
      <c r="A55" s="167"/>
      <c r="B55" s="92"/>
      <c r="C55" s="474" t="s">
        <v>185</v>
      </c>
      <c r="D55" s="474"/>
      <c r="E55" s="172"/>
      <c r="F55" s="169">
        <f t="shared" si="3"/>
        <v>0</v>
      </c>
      <c r="G55" s="170">
        <v>0</v>
      </c>
      <c r="H55" s="170">
        <v>0</v>
      </c>
      <c r="I55" s="170">
        <v>0</v>
      </c>
      <c r="J55" s="41">
        <v>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U55" s="166"/>
    </row>
    <row r="56" spans="1:256" ht="15.6" customHeight="1" x14ac:dyDescent="0.15">
      <c r="A56" s="167"/>
      <c r="B56" s="92"/>
      <c r="C56" s="474" t="s">
        <v>184</v>
      </c>
      <c r="D56" s="474"/>
      <c r="E56" s="167"/>
      <c r="F56" s="169">
        <f t="shared" si="3"/>
        <v>0</v>
      </c>
      <c r="G56" s="170">
        <v>0</v>
      </c>
      <c r="H56" s="170">
        <v>0</v>
      </c>
      <c r="I56" s="170">
        <v>0</v>
      </c>
      <c r="J56" s="41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0</v>
      </c>
      <c r="P56" s="170">
        <v>0</v>
      </c>
      <c r="Q56" s="170">
        <v>0</v>
      </c>
      <c r="R56" s="170">
        <v>0</v>
      </c>
      <c r="U56" s="166"/>
    </row>
    <row r="57" spans="1:256" ht="15.6" customHeight="1" x14ac:dyDescent="0.15">
      <c r="A57" s="167"/>
      <c r="B57" s="92"/>
      <c r="C57" s="474" t="s">
        <v>183</v>
      </c>
      <c r="D57" s="474"/>
      <c r="E57" s="167"/>
      <c r="F57" s="169">
        <f t="shared" si="3"/>
        <v>1</v>
      </c>
      <c r="G57" s="170">
        <v>0</v>
      </c>
      <c r="H57" s="170">
        <v>0</v>
      </c>
      <c r="I57" s="170">
        <v>0</v>
      </c>
      <c r="J57" s="41">
        <v>0</v>
      </c>
      <c r="K57" s="170">
        <v>0</v>
      </c>
      <c r="L57" s="170">
        <v>0</v>
      </c>
      <c r="M57" s="170">
        <v>0</v>
      </c>
      <c r="N57" s="170">
        <v>1</v>
      </c>
      <c r="O57" s="170">
        <v>0</v>
      </c>
      <c r="P57" s="170">
        <v>0</v>
      </c>
      <c r="Q57" s="170">
        <v>0</v>
      </c>
      <c r="R57" s="170">
        <v>0</v>
      </c>
      <c r="U57" s="166"/>
    </row>
    <row r="58" spans="1:256" ht="15.6" customHeight="1" x14ac:dyDescent="0.15">
      <c r="A58" s="167"/>
      <c r="B58" s="95"/>
      <c r="C58" s="474" t="s">
        <v>182</v>
      </c>
      <c r="D58" s="474"/>
      <c r="E58" s="167"/>
      <c r="F58" s="169">
        <f t="shared" si="3"/>
        <v>0</v>
      </c>
      <c r="G58" s="170">
        <v>0</v>
      </c>
      <c r="H58" s="170">
        <v>0</v>
      </c>
      <c r="I58" s="170">
        <v>0</v>
      </c>
      <c r="J58" s="41">
        <v>0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U58" s="166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pans="1:256" ht="15.6" customHeight="1" x14ac:dyDescent="0.15">
      <c r="A59" s="92"/>
      <c r="B59" s="92"/>
      <c r="C59" s="474" t="s">
        <v>33</v>
      </c>
      <c r="D59" s="474"/>
      <c r="E59" s="92"/>
      <c r="F59" s="169">
        <f t="shared" si="3"/>
        <v>0</v>
      </c>
      <c r="G59" s="170">
        <v>0</v>
      </c>
      <c r="H59" s="170">
        <v>0</v>
      </c>
      <c r="I59" s="170">
        <v>0</v>
      </c>
      <c r="J59" s="41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0</v>
      </c>
      <c r="P59" s="170">
        <v>0</v>
      </c>
      <c r="Q59" s="170">
        <v>0</v>
      </c>
      <c r="R59" s="170">
        <v>0</v>
      </c>
      <c r="U59" s="166"/>
    </row>
    <row r="60" spans="1:256" ht="15.6" customHeight="1" x14ac:dyDescent="0.15">
      <c r="A60" s="92"/>
      <c r="B60" s="92"/>
      <c r="C60" s="474" t="s">
        <v>181</v>
      </c>
      <c r="D60" s="474"/>
      <c r="E60" s="92"/>
      <c r="F60" s="169">
        <f t="shared" si="3"/>
        <v>0</v>
      </c>
      <c r="G60" s="170">
        <v>0</v>
      </c>
      <c r="H60" s="170">
        <v>0</v>
      </c>
      <c r="I60" s="170">
        <v>0</v>
      </c>
      <c r="J60" s="41">
        <v>0</v>
      </c>
      <c r="K60" s="170">
        <v>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U60" s="166"/>
    </row>
    <row r="61" spans="1:256" ht="6" customHeight="1" thickBot="1" x14ac:dyDescent="0.2">
      <c r="A61" s="174"/>
      <c r="B61" s="175"/>
      <c r="C61" s="175"/>
      <c r="D61" s="175"/>
      <c r="E61" s="174"/>
      <c r="F61" s="176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U61" s="166"/>
    </row>
    <row r="62" spans="1:256" ht="13.5" customHeight="1" x14ac:dyDescent="0.15">
      <c r="A62" s="92" t="s">
        <v>454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</row>
    <row r="63" spans="1:256" ht="13.5" customHeight="1" x14ac:dyDescent="0.15">
      <c r="A63" s="92" t="s">
        <v>455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</row>
    <row r="64" spans="1:256" ht="13.5" customHeight="1" x14ac:dyDescent="0.15">
      <c r="A64" s="92" t="s">
        <v>110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</row>
    <row r="69" spans="6:21" x14ac:dyDescent="0.15"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U69" s="178"/>
    </row>
    <row r="70" spans="6:21" x14ac:dyDescent="0.15"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U70" s="178"/>
    </row>
    <row r="71" spans="6:21" x14ac:dyDescent="0.15"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U71" s="178"/>
    </row>
    <row r="72" spans="6:21" x14ac:dyDescent="0.15"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U72" s="178"/>
    </row>
  </sheetData>
  <mergeCells count="45">
    <mergeCell ref="C58:D58"/>
    <mergeCell ref="C59:D59"/>
    <mergeCell ref="C60:D60"/>
    <mergeCell ref="C51:D51"/>
    <mergeCell ref="B53:D53"/>
    <mergeCell ref="C54:D54"/>
    <mergeCell ref="C55:D55"/>
    <mergeCell ref="C56:D56"/>
    <mergeCell ref="C57:D57"/>
    <mergeCell ref="C50:D50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8:D48"/>
    <mergeCell ref="C49:D4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B8:D8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0"/>
  <hyperlinks>
    <hyperlink ref="T1" location="災害・事故!A1" display="災害・事故!A1"/>
  </hyperlinks>
  <printOptions horizontalCentered="1"/>
  <pageMargins left="0.59055118110236227" right="0.59055118110236227" top="0.51181102362204722" bottom="0.55000000000000004" header="0.51181102362204722" footer="0.51181102362204722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2.42578125" style="237" customWidth="1"/>
    <col min="2" max="2" width="8.42578125" style="237" customWidth="1"/>
    <col min="3" max="6" width="7" style="237" customWidth="1"/>
    <col min="7" max="7" width="8.28515625" style="237" customWidth="1"/>
    <col min="8" max="8" width="7.140625" style="237" customWidth="1"/>
    <col min="9" max="9" width="8" style="237" customWidth="1"/>
    <col min="10" max="10" width="7.140625" style="237" customWidth="1"/>
    <col min="11" max="11" width="8.28515625" style="237" customWidth="1"/>
    <col min="12" max="12" width="8" style="237" customWidth="1"/>
    <col min="13" max="14" width="8.28515625" style="237" customWidth="1"/>
    <col min="15" max="15" width="2.7109375" style="237" customWidth="1"/>
    <col min="16" max="16" width="24.7109375" style="237" customWidth="1"/>
    <col min="17" max="16384" width="10.7109375" style="237"/>
  </cols>
  <sheetData>
    <row r="1" spans="1:20" ht="13.5" x14ac:dyDescent="0.15">
      <c r="P1" s="86" t="s">
        <v>443</v>
      </c>
    </row>
    <row r="2" spans="1:20" ht="21" customHeight="1" x14ac:dyDescent="0.15"/>
    <row r="3" spans="1:20" ht="30" customHeight="1" thickBot="1" x14ac:dyDescent="0.2">
      <c r="A3" s="94" t="s">
        <v>487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1" t="s">
        <v>253</v>
      </c>
      <c r="O3" s="49"/>
      <c r="P3" s="49"/>
    </row>
    <row r="4" spans="1:20" ht="18" customHeight="1" x14ac:dyDescent="0.15">
      <c r="A4" s="451" t="s">
        <v>252</v>
      </c>
      <c r="B4" s="477" t="s">
        <v>358</v>
      </c>
      <c r="C4" s="249" t="s">
        <v>359</v>
      </c>
      <c r="D4" s="179" t="s">
        <v>360</v>
      </c>
      <c r="E4" s="238"/>
      <c r="F4" s="255"/>
      <c r="G4" s="249" t="s">
        <v>361</v>
      </c>
      <c r="H4" s="179" t="s">
        <v>362</v>
      </c>
      <c r="I4" s="238"/>
      <c r="J4" s="255"/>
      <c r="K4" s="249" t="s">
        <v>361</v>
      </c>
      <c r="L4" s="179" t="s">
        <v>363</v>
      </c>
      <c r="M4" s="238"/>
      <c r="N4" s="238"/>
      <c r="O4" s="50"/>
      <c r="P4" s="52"/>
    </row>
    <row r="5" spans="1:20" ht="27" customHeight="1" x14ac:dyDescent="0.15">
      <c r="A5" s="448"/>
      <c r="B5" s="478"/>
      <c r="C5" s="180" t="s">
        <v>1</v>
      </c>
      <c r="D5" s="181" t="s">
        <v>349</v>
      </c>
      <c r="E5" s="181" t="s">
        <v>350</v>
      </c>
      <c r="F5" s="181" t="s">
        <v>351</v>
      </c>
      <c r="G5" s="180" t="s">
        <v>1</v>
      </c>
      <c r="H5" s="181" t="s">
        <v>349</v>
      </c>
      <c r="I5" s="181" t="s">
        <v>350</v>
      </c>
      <c r="J5" s="181" t="s">
        <v>351</v>
      </c>
      <c r="K5" s="180" t="s">
        <v>1</v>
      </c>
      <c r="L5" s="181" t="s">
        <v>349</v>
      </c>
      <c r="M5" s="181" t="s">
        <v>350</v>
      </c>
      <c r="N5" s="181" t="s">
        <v>351</v>
      </c>
    </row>
    <row r="6" spans="1:20" ht="6" customHeight="1" x14ac:dyDescent="0.15">
      <c r="A6" s="92"/>
      <c r="B6" s="136"/>
      <c r="C6" s="159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20" s="70" customFormat="1" ht="15" customHeight="1" x14ac:dyDescent="0.15">
      <c r="A7" s="244" t="s">
        <v>1</v>
      </c>
      <c r="B7" s="164">
        <f>SUM(B9:B26)</f>
        <v>4164</v>
      </c>
      <c r="C7" s="37">
        <f>SUM(C9:C26)</f>
        <v>33</v>
      </c>
      <c r="D7" s="37">
        <f t="shared" ref="D7:N7" si="0">SUM(D9:D26)</f>
        <v>14</v>
      </c>
      <c r="E7" s="37">
        <f t="shared" si="0"/>
        <v>19</v>
      </c>
      <c r="F7" s="37">
        <f t="shared" si="0"/>
        <v>0</v>
      </c>
      <c r="G7" s="37">
        <f>SUM(G9:G26)</f>
        <v>291</v>
      </c>
      <c r="H7" s="37">
        <f t="shared" si="0"/>
        <v>46</v>
      </c>
      <c r="I7" s="37">
        <f t="shared" si="0"/>
        <v>217</v>
      </c>
      <c r="J7" s="37">
        <f>SUM(J9:J26)</f>
        <v>28</v>
      </c>
      <c r="K7" s="37">
        <f t="shared" si="0"/>
        <v>3840</v>
      </c>
      <c r="L7" s="37">
        <f t="shared" si="0"/>
        <v>209</v>
      </c>
      <c r="M7" s="37">
        <f t="shared" si="0"/>
        <v>2842</v>
      </c>
      <c r="N7" s="37">
        <f t="shared" si="0"/>
        <v>789</v>
      </c>
      <c r="O7" s="237"/>
      <c r="P7" s="237"/>
      <c r="Q7" s="182"/>
      <c r="R7" s="183"/>
      <c r="S7" s="183"/>
      <c r="T7" s="183"/>
    </row>
    <row r="8" spans="1:20" ht="9" customHeight="1" x14ac:dyDescent="0.15">
      <c r="A8" s="245"/>
      <c r="B8" s="18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Q8" s="182"/>
    </row>
    <row r="9" spans="1:20" ht="15" customHeight="1" x14ac:dyDescent="0.15">
      <c r="A9" s="245" t="s">
        <v>251</v>
      </c>
      <c r="B9" s="169">
        <v>10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10</v>
      </c>
      <c r="L9" s="41">
        <v>0</v>
      </c>
      <c r="M9" s="41">
        <v>0</v>
      </c>
      <c r="N9" s="41">
        <v>10</v>
      </c>
      <c r="Q9" s="182"/>
      <c r="R9" s="183"/>
      <c r="S9" s="183"/>
      <c r="T9" s="183"/>
    </row>
    <row r="10" spans="1:20" ht="15" customHeight="1" x14ac:dyDescent="0.15">
      <c r="A10" s="245" t="s">
        <v>250</v>
      </c>
      <c r="B10" s="169">
        <v>42</v>
      </c>
      <c r="C10" s="41">
        <v>0</v>
      </c>
      <c r="D10" s="41">
        <v>0</v>
      </c>
      <c r="E10" s="41">
        <v>0</v>
      </c>
      <c r="F10" s="41">
        <v>0</v>
      </c>
      <c r="G10" s="41">
        <v>1</v>
      </c>
      <c r="H10" s="41">
        <v>0</v>
      </c>
      <c r="I10" s="41">
        <v>1</v>
      </c>
      <c r="J10" s="41">
        <v>0</v>
      </c>
      <c r="K10" s="41">
        <v>41</v>
      </c>
      <c r="L10" s="41">
        <v>0</v>
      </c>
      <c r="M10" s="41">
        <v>4</v>
      </c>
      <c r="N10" s="41">
        <v>37</v>
      </c>
      <c r="Q10" s="182"/>
      <c r="R10" s="183"/>
      <c r="S10" s="183"/>
      <c r="T10" s="183"/>
    </row>
    <row r="11" spans="1:20" ht="15" customHeight="1" x14ac:dyDescent="0.15">
      <c r="A11" s="245" t="s">
        <v>249</v>
      </c>
      <c r="B11" s="169">
        <v>118</v>
      </c>
      <c r="C11" s="41">
        <v>0</v>
      </c>
      <c r="D11" s="41">
        <v>0</v>
      </c>
      <c r="E11" s="41">
        <v>0</v>
      </c>
      <c r="F11" s="41">
        <v>0</v>
      </c>
      <c r="G11" s="41">
        <v>8</v>
      </c>
      <c r="H11" s="41">
        <v>0</v>
      </c>
      <c r="I11" s="41">
        <v>5</v>
      </c>
      <c r="J11" s="41">
        <v>3</v>
      </c>
      <c r="K11" s="41">
        <v>110</v>
      </c>
      <c r="L11" s="41">
        <v>1</v>
      </c>
      <c r="M11" s="41">
        <v>46</v>
      </c>
      <c r="N11" s="41">
        <v>63</v>
      </c>
      <c r="Q11" s="182"/>
      <c r="R11" s="183"/>
      <c r="S11" s="183"/>
      <c r="T11" s="183"/>
    </row>
    <row r="12" spans="1:20" ht="15" customHeight="1" x14ac:dyDescent="0.15">
      <c r="A12" s="245" t="s">
        <v>248</v>
      </c>
      <c r="B12" s="169">
        <v>102</v>
      </c>
      <c r="C12" s="41">
        <v>0</v>
      </c>
      <c r="D12" s="41">
        <v>0</v>
      </c>
      <c r="E12" s="41">
        <v>0</v>
      </c>
      <c r="F12" s="41">
        <v>0</v>
      </c>
      <c r="G12" s="41">
        <v>7</v>
      </c>
      <c r="H12" s="41">
        <v>0</v>
      </c>
      <c r="I12" s="41">
        <v>6</v>
      </c>
      <c r="J12" s="41">
        <v>1</v>
      </c>
      <c r="K12" s="41">
        <v>95</v>
      </c>
      <c r="L12" s="41">
        <v>1</v>
      </c>
      <c r="M12" s="41">
        <v>69</v>
      </c>
      <c r="N12" s="41">
        <v>25</v>
      </c>
      <c r="Q12" s="182"/>
      <c r="R12" s="183"/>
      <c r="S12" s="183"/>
      <c r="T12" s="183"/>
    </row>
    <row r="13" spans="1:20" ht="15" customHeight="1" x14ac:dyDescent="0.15">
      <c r="A13" s="245" t="s">
        <v>247</v>
      </c>
      <c r="B13" s="169">
        <v>147</v>
      </c>
      <c r="C13" s="41">
        <v>0</v>
      </c>
      <c r="D13" s="41">
        <v>0</v>
      </c>
      <c r="E13" s="41">
        <v>0</v>
      </c>
      <c r="F13" s="41">
        <v>0</v>
      </c>
      <c r="G13" s="41">
        <v>8</v>
      </c>
      <c r="H13" s="41">
        <v>0</v>
      </c>
      <c r="I13" s="41">
        <v>6</v>
      </c>
      <c r="J13" s="41">
        <v>2</v>
      </c>
      <c r="K13" s="41">
        <v>139</v>
      </c>
      <c r="L13" s="41">
        <v>5</v>
      </c>
      <c r="M13" s="41">
        <v>120</v>
      </c>
      <c r="N13" s="41">
        <v>14</v>
      </c>
      <c r="Q13" s="182"/>
      <c r="R13" s="183"/>
      <c r="S13" s="183"/>
      <c r="T13" s="183"/>
    </row>
    <row r="14" spans="1:20" ht="9" customHeight="1" x14ac:dyDescent="0.15">
      <c r="A14" s="245"/>
      <c r="B14" s="169"/>
      <c r="C14" s="185"/>
      <c r="D14" s="186"/>
      <c r="E14" s="186"/>
      <c r="F14" s="186"/>
      <c r="G14" s="185"/>
      <c r="H14" s="186"/>
      <c r="I14" s="186"/>
      <c r="J14" s="186"/>
      <c r="K14" s="185"/>
      <c r="L14" s="186"/>
      <c r="M14" s="186"/>
      <c r="N14" s="186"/>
      <c r="O14" s="70"/>
      <c r="P14" s="70"/>
      <c r="Q14" s="182"/>
    </row>
    <row r="15" spans="1:20" ht="15" customHeight="1" x14ac:dyDescent="0.15">
      <c r="A15" s="245" t="s">
        <v>246</v>
      </c>
      <c r="B15" s="169">
        <v>532</v>
      </c>
      <c r="C15" s="41">
        <v>1</v>
      </c>
      <c r="D15" s="41">
        <v>1</v>
      </c>
      <c r="E15" s="41">
        <v>0</v>
      </c>
      <c r="F15" s="41">
        <v>0</v>
      </c>
      <c r="G15" s="41">
        <v>36</v>
      </c>
      <c r="H15" s="41">
        <v>5</v>
      </c>
      <c r="I15" s="41">
        <v>24</v>
      </c>
      <c r="J15" s="41">
        <v>7</v>
      </c>
      <c r="K15" s="41">
        <f>SUM(L15:N15)</f>
        <v>495</v>
      </c>
      <c r="L15" s="41">
        <v>26</v>
      </c>
      <c r="M15" s="41">
        <v>295</v>
      </c>
      <c r="N15" s="41">
        <v>174</v>
      </c>
      <c r="Q15" s="182"/>
      <c r="R15" s="183"/>
      <c r="S15" s="183"/>
      <c r="T15" s="183"/>
    </row>
    <row r="16" spans="1:20" ht="15" customHeight="1" x14ac:dyDescent="0.15">
      <c r="A16" s="245" t="s">
        <v>245</v>
      </c>
      <c r="B16" s="169">
        <v>312</v>
      </c>
      <c r="C16" s="41">
        <v>1</v>
      </c>
      <c r="D16" s="41">
        <v>0</v>
      </c>
      <c r="E16" s="41">
        <v>1</v>
      </c>
      <c r="F16" s="41">
        <v>0</v>
      </c>
      <c r="G16" s="41">
        <v>12</v>
      </c>
      <c r="H16" s="41">
        <v>1</v>
      </c>
      <c r="I16" s="41">
        <v>10</v>
      </c>
      <c r="J16" s="41">
        <v>1</v>
      </c>
      <c r="K16" s="41">
        <f t="shared" ref="K16:K26" si="1">SUM(L16:N16)</f>
        <v>299</v>
      </c>
      <c r="L16" s="41">
        <v>16</v>
      </c>
      <c r="M16" s="41">
        <v>231</v>
      </c>
      <c r="N16" s="41">
        <v>52</v>
      </c>
      <c r="Q16" s="182"/>
      <c r="R16" s="183"/>
      <c r="S16" s="183"/>
      <c r="T16" s="183"/>
    </row>
    <row r="17" spans="1:20" ht="15" customHeight="1" x14ac:dyDescent="0.15">
      <c r="A17" s="245" t="s">
        <v>244</v>
      </c>
      <c r="B17" s="169">
        <v>284</v>
      </c>
      <c r="C17" s="41">
        <v>0</v>
      </c>
      <c r="D17" s="41">
        <v>0</v>
      </c>
      <c r="E17" s="41">
        <v>0</v>
      </c>
      <c r="F17" s="41">
        <v>0</v>
      </c>
      <c r="G17" s="41">
        <v>7</v>
      </c>
      <c r="H17" s="41">
        <v>1</v>
      </c>
      <c r="I17" s="41">
        <v>4</v>
      </c>
      <c r="J17" s="41">
        <v>2</v>
      </c>
      <c r="K17" s="41">
        <f t="shared" si="1"/>
        <v>277</v>
      </c>
      <c r="L17" s="41">
        <v>16</v>
      </c>
      <c r="M17" s="41">
        <v>211</v>
      </c>
      <c r="N17" s="41">
        <v>50</v>
      </c>
      <c r="Q17" s="182"/>
      <c r="R17" s="183"/>
      <c r="S17" s="183"/>
      <c r="T17" s="183"/>
    </row>
    <row r="18" spans="1:20" ht="15" customHeight="1" x14ac:dyDescent="0.15">
      <c r="A18" s="245" t="s">
        <v>243</v>
      </c>
      <c r="B18" s="169">
        <v>256</v>
      </c>
      <c r="C18" s="41">
        <v>1</v>
      </c>
      <c r="D18" s="41">
        <v>1</v>
      </c>
      <c r="E18" s="41">
        <v>0</v>
      </c>
      <c r="F18" s="41">
        <v>0</v>
      </c>
      <c r="G18" s="41">
        <v>8</v>
      </c>
      <c r="H18" s="41">
        <v>2</v>
      </c>
      <c r="I18" s="41">
        <v>6</v>
      </c>
      <c r="J18" s="41">
        <v>0</v>
      </c>
      <c r="K18" s="41">
        <f t="shared" si="1"/>
        <v>247</v>
      </c>
      <c r="L18" s="41">
        <v>14</v>
      </c>
      <c r="M18" s="41">
        <v>198</v>
      </c>
      <c r="N18" s="41">
        <v>35</v>
      </c>
      <c r="Q18" s="182"/>
      <c r="R18" s="183"/>
      <c r="S18" s="183"/>
      <c r="T18" s="183"/>
    </row>
    <row r="19" spans="1:20" ht="15" customHeight="1" x14ac:dyDescent="0.15">
      <c r="A19" s="245" t="s">
        <v>242</v>
      </c>
      <c r="B19" s="169">
        <v>279</v>
      </c>
      <c r="C19" s="41">
        <v>1</v>
      </c>
      <c r="D19" s="41">
        <v>0</v>
      </c>
      <c r="E19" s="41">
        <v>1</v>
      </c>
      <c r="F19" s="41">
        <v>0</v>
      </c>
      <c r="G19" s="41">
        <v>10</v>
      </c>
      <c r="H19" s="41">
        <v>3</v>
      </c>
      <c r="I19" s="41">
        <v>7</v>
      </c>
      <c r="J19" s="41">
        <v>0</v>
      </c>
      <c r="K19" s="41">
        <f t="shared" si="1"/>
        <v>268</v>
      </c>
      <c r="L19" s="41">
        <v>10</v>
      </c>
      <c r="M19" s="41">
        <v>216</v>
      </c>
      <c r="N19" s="41">
        <v>42</v>
      </c>
      <c r="Q19" s="182"/>
      <c r="R19" s="183"/>
      <c r="S19" s="183"/>
      <c r="T19" s="183"/>
    </row>
    <row r="20" spans="1:20" ht="15" customHeight="1" x14ac:dyDescent="0.15">
      <c r="A20" s="245" t="s">
        <v>241</v>
      </c>
      <c r="B20" s="169">
        <v>324</v>
      </c>
      <c r="C20" s="41">
        <v>0</v>
      </c>
      <c r="D20" s="41">
        <v>0</v>
      </c>
      <c r="E20" s="41">
        <v>0</v>
      </c>
      <c r="F20" s="41">
        <v>0</v>
      </c>
      <c r="G20" s="41">
        <v>14</v>
      </c>
      <c r="H20" s="41">
        <v>2</v>
      </c>
      <c r="I20" s="41">
        <v>11</v>
      </c>
      <c r="J20" s="41">
        <v>1</v>
      </c>
      <c r="K20" s="41">
        <f t="shared" si="1"/>
        <v>310</v>
      </c>
      <c r="L20" s="41">
        <v>13</v>
      </c>
      <c r="M20" s="41">
        <v>255</v>
      </c>
      <c r="N20" s="41">
        <v>42</v>
      </c>
      <c r="Q20" s="182"/>
      <c r="R20" s="183"/>
      <c r="S20" s="183"/>
      <c r="T20" s="183"/>
    </row>
    <row r="21" spans="1:20" ht="15" customHeight="1" x14ac:dyDescent="0.15">
      <c r="A21" s="245" t="s">
        <v>240</v>
      </c>
      <c r="B21" s="169">
        <v>340</v>
      </c>
      <c r="C21" s="41">
        <v>1</v>
      </c>
      <c r="D21" s="41">
        <v>1</v>
      </c>
      <c r="E21" s="41">
        <v>0</v>
      </c>
      <c r="F21" s="41">
        <v>0</v>
      </c>
      <c r="G21" s="41">
        <v>14</v>
      </c>
      <c r="H21" s="41">
        <v>3</v>
      </c>
      <c r="I21" s="41">
        <v>11</v>
      </c>
      <c r="J21" s="41">
        <v>0</v>
      </c>
      <c r="K21" s="41">
        <f t="shared" si="1"/>
        <v>325</v>
      </c>
      <c r="L21" s="41">
        <v>13</v>
      </c>
      <c r="M21" s="41">
        <v>269</v>
      </c>
      <c r="N21" s="41">
        <v>43</v>
      </c>
      <c r="Q21" s="182"/>
      <c r="R21" s="183"/>
      <c r="S21" s="183"/>
      <c r="T21" s="183"/>
    </row>
    <row r="22" spans="1:20" ht="15" customHeight="1" x14ac:dyDescent="0.15">
      <c r="A22" s="245" t="s">
        <v>239</v>
      </c>
      <c r="B22" s="169">
        <v>319</v>
      </c>
      <c r="C22" s="41">
        <v>2</v>
      </c>
      <c r="D22" s="41">
        <v>0</v>
      </c>
      <c r="E22" s="41">
        <v>2</v>
      </c>
      <c r="F22" s="41">
        <v>0</v>
      </c>
      <c r="G22" s="41">
        <v>20</v>
      </c>
      <c r="H22" s="41">
        <v>3</v>
      </c>
      <c r="I22" s="41">
        <v>15</v>
      </c>
      <c r="J22" s="41">
        <v>2</v>
      </c>
      <c r="K22" s="41">
        <f t="shared" si="1"/>
        <v>297</v>
      </c>
      <c r="L22" s="41">
        <v>11</v>
      </c>
      <c r="M22" s="41">
        <v>243</v>
      </c>
      <c r="N22" s="41">
        <v>43</v>
      </c>
      <c r="Q22" s="182"/>
      <c r="R22" s="183"/>
      <c r="S22" s="183"/>
      <c r="T22" s="183"/>
    </row>
    <row r="23" spans="1:20" ht="15" customHeight="1" x14ac:dyDescent="0.15">
      <c r="A23" s="245" t="s">
        <v>238</v>
      </c>
      <c r="B23" s="169">
        <v>241</v>
      </c>
      <c r="C23" s="41">
        <v>2</v>
      </c>
      <c r="D23" s="41">
        <v>1</v>
      </c>
      <c r="E23" s="41">
        <v>1</v>
      </c>
      <c r="F23" s="41">
        <v>0</v>
      </c>
      <c r="G23" s="41">
        <v>20</v>
      </c>
      <c r="H23" s="41">
        <v>2</v>
      </c>
      <c r="I23" s="41">
        <v>18</v>
      </c>
      <c r="J23" s="41">
        <v>0</v>
      </c>
      <c r="K23" s="41">
        <f t="shared" si="1"/>
        <v>219</v>
      </c>
      <c r="L23" s="41">
        <v>20</v>
      </c>
      <c r="M23" s="41">
        <v>172</v>
      </c>
      <c r="N23" s="41">
        <v>27</v>
      </c>
      <c r="Q23" s="182"/>
      <c r="R23" s="183"/>
      <c r="S23" s="183"/>
      <c r="T23" s="183"/>
    </row>
    <row r="24" spans="1:20" ht="15" customHeight="1" x14ac:dyDescent="0.15">
      <c r="A24" s="245" t="s">
        <v>237</v>
      </c>
      <c r="B24" s="169">
        <v>192</v>
      </c>
      <c r="C24" s="41">
        <v>2</v>
      </c>
      <c r="D24" s="41">
        <v>0</v>
      </c>
      <c r="E24" s="41">
        <v>2</v>
      </c>
      <c r="F24" s="41">
        <v>0</v>
      </c>
      <c r="G24" s="41">
        <v>15</v>
      </c>
      <c r="H24" s="41">
        <v>3</v>
      </c>
      <c r="I24" s="41">
        <v>12</v>
      </c>
      <c r="J24" s="41">
        <v>0</v>
      </c>
      <c r="K24" s="41">
        <f t="shared" si="1"/>
        <v>175</v>
      </c>
      <c r="L24" s="41">
        <v>10</v>
      </c>
      <c r="M24" s="41">
        <v>136</v>
      </c>
      <c r="N24" s="41">
        <v>29</v>
      </c>
      <c r="Q24" s="182"/>
      <c r="R24" s="183"/>
      <c r="S24" s="183"/>
      <c r="T24" s="183"/>
    </row>
    <row r="25" spans="1:20" ht="15" customHeight="1" x14ac:dyDescent="0.15">
      <c r="A25" s="245" t="s">
        <v>236</v>
      </c>
      <c r="B25" s="169">
        <v>166</v>
      </c>
      <c r="C25" s="41">
        <v>2</v>
      </c>
      <c r="D25" s="41">
        <v>1</v>
      </c>
      <c r="E25" s="41">
        <v>1</v>
      </c>
      <c r="F25" s="41">
        <v>0</v>
      </c>
      <c r="G25" s="41">
        <v>17</v>
      </c>
      <c r="H25" s="41">
        <v>1</v>
      </c>
      <c r="I25" s="41">
        <v>14</v>
      </c>
      <c r="J25" s="41">
        <v>2</v>
      </c>
      <c r="K25" s="41">
        <f t="shared" si="1"/>
        <v>147</v>
      </c>
      <c r="L25" s="41">
        <v>9</v>
      </c>
      <c r="M25" s="41">
        <v>109</v>
      </c>
      <c r="N25" s="41">
        <v>29</v>
      </c>
      <c r="Q25" s="182"/>
      <c r="R25" s="183"/>
      <c r="S25" s="183"/>
      <c r="T25" s="183"/>
    </row>
    <row r="26" spans="1:20" ht="15" customHeight="1" x14ac:dyDescent="0.15">
      <c r="A26" s="245" t="s">
        <v>352</v>
      </c>
      <c r="B26" s="169">
        <v>500</v>
      </c>
      <c r="C26" s="41">
        <v>20</v>
      </c>
      <c r="D26" s="41">
        <v>9</v>
      </c>
      <c r="E26" s="41">
        <v>11</v>
      </c>
      <c r="F26" s="41">
        <v>0</v>
      </c>
      <c r="G26" s="41">
        <v>94</v>
      </c>
      <c r="H26" s="41">
        <v>20</v>
      </c>
      <c r="I26" s="41">
        <v>67</v>
      </c>
      <c r="J26" s="41">
        <v>7</v>
      </c>
      <c r="K26" s="41">
        <f t="shared" si="1"/>
        <v>386</v>
      </c>
      <c r="L26" s="41">
        <v>44</v>
      </c>
      <c r="M26" s="41">
        <v>268</v>
      </c>
      <c r="N26" s="41">
        <v>74</v>
      </c>
      <c r="O26" s="70"/>
      <c r="P26" s="70"/>
      <c r="Q26" s="182"/>
      <c r="R26" s="183"/>
      <c r="S26" s="183"/>
      <c r="T26" s="183"/>
    </row>
    <row r="27" spans="1:20" ht="6" customHeight="1" thickBot="1" x14ac:dyDescent="0.2">
      <c r="A27" s="174"/>
      <c r="B27" s="187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1:20" ht="13.5" customHeight="1" x14ac:dyDescent="0.15">
      <c r="A28" s="237" t="s">
        <v>456</v>
      </c>
    </row>
    <row r="29" spans="1:20" ht="13.5" customHeight="1" x14ac:dyDescent="0.15">
      <c r="A29" s="237" t="s">
        <v>110</v>
      </c>
    </row>
    <row r="30" spans="1:20" x14ac:dyDescent="0.15">
      <c r="B30" s="188"/>
    </row>
    <row r="32" spans="1:20" x14ac:dyDescent="0.15"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</row>
    <row r="38" spans="15:16" x14ac:dyDescent="0.15">
      <c r="O38" s="70"/>
      <c r="P38" s="70"/>
    </row>
  </sheetData>
  <mergeCells count="2">
    <mergeCell ref="A4:A5"/>
    <mergeCell ref="B4:B5"/>
  </mergeCells>
  <phoneticPr fontId="10"/>
  <hyperlinks>
    <hyperlink ref="P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2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7109375" style="48" customWidth="1"/>
    <col min="2" max="2" width="2.7109375" style="48" customWidth="1"/>
    <col min="3" max="3" width="5.28515625" style="48" customWidth="1"/>
    <col min="4" max="14" width="8.7109375" style="48" customWidth="1"/>
    <col min="15" max="25" width="10.7109375" style="48"/>
    <col min="26" max="26" width="6.7109375" style="48" customWidth="1"/>
    <col min="27" max="16384" width="10.7109375" style="48"/>
  </cols>
  <sheetData>
    <row r="1" spans="1:27" ht="13.5" x14ac:dyDescent="0.15">
      <c r="Q1" s="388"/>
      <c r="R1" s="499" t="s">
        <v>447</v>
      </c>
      <c r="S1" s="499"/>
      <c r="T1" s="499"/>
      <c r="U1" s="388"/>
    </row>
    <row r="2" spans="1:27" ht="21" customHeight="1" x14ac:dyDescent="0.15">
      <c r="A2" s="427" t="s">
        <v>262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27" ht="30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7" ht="18" customHeight="1" x14ac:dyDescent="0.15">
      <c r="A4" s="481" t="s">
        <v>261</v>
      </c>
      <c r="B4" s="481"/>
      <c r="C4" s="482"/>
      <c r="D4" s="487" t="s">
        <v>322</v>
      </c>
      <c r="E4" s="487" t="s">
        <v>323</v>
      </c>
      <c r="F4" s="490" t="s">
        <v>260</v>
      </c>
      <c r="G4" s="491"/>
      <c r="H4" s="492"/>
      <c r="I4" s="490" t="s">
        <v>259</v>
      </c>
      <c r="J4" s="491"/>
      <c r="K4" s="491"/>
      <c r="L4" s="491"/>
      <c r="M4" s="491"/>
      <c r="N4" s="492"/>
      <c r="O4" s="490" t="s">
        <v>266</v>
      </c>
      <c r="P4" s="491"/>
      <c r="Q4" s="491"/>
      <c r="R4" s="492"/>
      <c r="S4" s="509" t="s">
        <v>329</v>
      </c>
      <c r="T4" s="510"/>
      <c r="U4" s="510"/>
      <c r="V4" s="510"/>
      <c r="W4" s="510"/>
      <c r="X4" s="510"/>
      <c r="Y4" s="510"/>
      <c r="Z4" s="511"/>
      <c r="AA4" s="500" t="s">
        <v>330</v>
      </c>
    </row>
    <row r="5" spans="1:27" ht="18" customHeight="1" x14ac:dyDescent="0.15">
      <c r="A5" s="483"/>
      <c r="B5" s="483"/>
      <c r="C5" s="484"/>
      <c r="D5" s="488"/>
      <c r="E5" s="488"/>
      <c r="F5" s="493" t="s">
        <v>258</v>
      </c>
      <c r="G5" s="493" t="s">
        <v>257</v>
      </c>
      <c r="H5" s="494" t="s">
        <v>256</v>
      </c>
      <c r="I5" s="496" t="s">
        <v>324</v>
      </c>
      <c r="J5" s="497"/>
      <c r="K5" s="497"/>
      <c r="L5" s="497"/>
      <c r="M5" s="498"/>
      <c r="N5" s="479" t="s">
        <v>325</v>
      </c>
      <c r="O5" s="503" t="s">
        <v>265</v>
      </c>
      <c r="P5" s="504"/>
      <c r="Q5" s="503" t="s">
        <v>264</v>
      </c>
      <c r="R5" s="504"/>
      <c r="S5" s="488" t="s">
        <v>339</v>
      </c>
      <c r="T5" s="488" t="s">
        <v>331</v>
      </c>
      <c r="U5" s="488" t="s">
        <v>332</v>
      </c>
      <c r="V5" s="488" t="s">
        <v>333</v>
      </c>
      <c r="W5" s="506" t="s">
        <v>334</v>
      </c>
      <c r="X5" s="508" t="s">
        <v>335</v>
      </c>
      <c r="Y5" s="508" t="s">
        <v>336</v>
      </c>
      <c r="Z5" s="506" t="s">
        <v>337</v>
      </c>
      <c r="AA5" s="501"/>
    </row>
    <row r="6" spans="1:27" ht="27" customHeight="1" x14ac:dyDescent="0.15">
      <c r="A6" s="485"/>
      <c r="B6" s="485"/>
      <c r="C6" s="486"/>
      <c r="D6" s="489"/>
      <c r="E6" s="489"/>
      <c r="F6" s="480"/>
      <c r="G6" s="480"/>
      <c r="H6" s="495"/>
      <c r="I6" s="31" t="s">
        <v>255</v>
      </c>
      <c r="J6" s="31" t="s">
        <v>254</v>
      </c>
      <c r="K6" s="33" t="s">
        <v>326</v>
      </c>
      <c r="L6" s="34" t="s">
        <v>327</v>
      </c>
      <c r="M6" s="33" t="s">
        <v>328</v>
      </c>
      <c r="N6" s="480"/>
      <c r="O6" s="32" t="s">
        <v>338</v>
      </c>
      <c r="P6" s="31" t="s">
        <v>263</v>
      </c>
      <c r="Q6" s="32" t="s">
        <v>338</v>
      </c>
      <c r="R6" s="31" t="s">
        <v>263</v>
      </c>
      <c r="S6" s="505"/>
      <c r="T6" s="505"/>
      <c r="U6" s="505"/>
      <c r="V6" s="505"/>
      <c r="W6" s="507"/>
      <c r="X6" s="507"/>
      <c r="Y6" s="507"/>
      <c r="Z6" s="507"/>
      <c r="AA6" s="502"/>
    </row>
    <row r="7" spans="1:27" ht="6" customHeight="1" x14ac:dyDescent="0.15">
      <c r="A7" s="1"/>
      <c r="B7" s="1"/>
      <c r="C7" s="1"/>
      <c r="D7" s="24"/>
      <c r="E7" s="1"/>
      <c r="F7" s="1"/>
      <c r="G7" s="1"/>
      <c r="H7" s="1"/>
      <c r="I7" s="5"/>
      <c r="J7" s="5"/>
      <c r="K7" s="5"/>
      <c r="L7" s="1"/>
      <c r="M7" s="1"/>
      <c r="N7" s="1"/>
      <c r="O7" s="2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15">
      <c r="A8" s="23" t="s">
        <v>468</v>
      </c>
      <c r="B8" s="360" t="s">
        <v>469</v>
      </c>
      <c r="C8" s="1" t="s">
        <v>68</v>
      </c>
      <c r="D8" s="28" t="s">
        <v>0</v>
      </c>
      <c r="E8" s="27" t="s">
        <v>0</v>
      </c>
      <c r="F8" s="27" t="s">
        <v>0</v>
      </c>
      <c r="G8" s="27">
        <v>2</v>
      </c>
      <c r="H8" s="27" t="s">
        <v>0</v>
      </c>
      <c r="I8" s="27" t="s">
        <v>0</v>
      </c>
      <c r="J8" s="27" t="s">
        <v>0</v>
      </c>
      <c r="K8" s="27">
        <v>1</v>
      </c>
      <c r="L8" s="27" t="s">
        <v>0</v>
      </c>
      <c r="M8" s="27" t="s">
        <v>0</v>
      </c>
      <c r="N8" s="27">
        <v>1</v>
      </c>
      <c r="O8" s="46">
        <v>0.13</v>
      </c>
      <c r="P8" s="27" t="s">
        <v>0</v>
      </c>
      <c r="Q8" s="35" t="s">
        <v>0</v>
      </c>
      <c r="R8" s="27" t="s">
        <v>0</v>
      </c>
      <c r="S8" s="27" t="s">
        <v>0</v>
      </c>
      <c r="T8" s="27" t="s">
        <v>0</v>
      </c>
      <c r="U8" s="27" t="s">
        <v>0</v>
      </c>
      <c r="V8" s="27">
        <v>2</v>
      </c>
      <c r="W8" s="27" t="s">
        <v>0</v>
      </c>
      <c r="X8" s="27" t="s">
        <v>0</v>
      </c>
      <c r="Y8" s="27" t="s">
        <v>0</v>
      </c>
      <c r="Z8" s="27" t="s">
        <v>0</v>
      </c>
      <c r="AA8" s="27" t="s">
        <v>0</v>
      </c>
    </row>
    <row r="9" spans="1:27" ht="15" customHeight="1" x14ac:dyDescent="0.15">
      <c r="A9" s="23"/>
      <c r="B9" s="361" t="s">
        <v>424</v>
      </c>
      <c r="C9" s="1" t="s">
        <v>67</v>
      </c>
      <c r="D9" s="28" t="s">
        <v>0</v>
      </c>
      <c r="E9" s="27" t="s">
        <v>0</v>
      </c>
      <c r="F9" s="27" t="s">
        <v>0</v>
      </c>
      <c r="G9" s="27">
        <v>13</v>
      </c>
      <c r="H9" s="27" t="s">
        <v>0</v>
      </c>
      <c r="I9" s="27" t="s">
        <v>0</v>
      </c>
      <c r="J9" s="27" t="s">
        <v>0</v>
      </c>
      <c r="K9" s="27">
        <v>2</v>
      </c>
      <c r="L9" s="27" t="s">
        <v>0</v>
      </c>
      <c r="M9" s="27" t="s">
        <v>0</v>
      </c>
      <c r="N9" s="27">
        <v>1</v>
      </c>
      <c r="O9" s="46">
        <v>0.8</v>
      </c>
      <c r="P9" s="27" t="s">
        <v>0</v>
      </c>
      <c r="Q9" s="35">
        <v>0.7</v>
      </c>
      <c r="R9" s="27" t="s">
        <v>0</v>
      </c>
      <c r="S9" s="27">
        <v>6</v>
      </c>
      <c r="T9" s="27" t="s">
        <v>0</v>
      </c>
      <c r="U9" s="27" t="s">
        <v>0</v>
      </c>
      <c r="V9" s="27" t="s">
        <v>0</v>
      </c>
      <c r="W9" s="27">
        <v>1</v>
      </c>
      <c r="X9" s="27" t="s">
        <v>0</v>
      </c>
      <c r="Y9" s="27" t="s">
        <v>0</v>
      </c>
      <c r="Z9" s="27" t="s">
        <v>0</v>
      </c>
      <c r="AA9" s="27" t="s">
        <v>0</v>
      </c>
    </row>
    <row r="10" spans="1:27" ht="15" customHeight="1" x14ac:dyDescent="0.15">
      <c r="A10" s="23"/>
      <c r="B10" s="190" t="s">
        <v>459</v>
      </c>
      <c r="C10" s="1" t="s">
        <v>67</v>
      </c>
      <c r="D10" s="28" t="s">
        <v>0</v>
      </c>
      <c r="E10" s="27" t="s">
        <v>0</v>
      </c>
      <c r="F10" s="27" t="s">
        <v>0</v>
      </c>
      <c r="G10" s="27">
        <v>7</v>
      </c>
      <c r="H10" s="27" t="s">
        <v>0</v>
      </c>
      <c r="I10" s="27" t="s">
        <v>0</v>
      </c>
      <c r="J10" s="27" t="s">
        <v>0</v>
      </c>
      <c r="K10" s="27" t="s">
        <v>0</v>
      </c>
      <c r="L10" s="27" t="s">
        <v>0</v>
      </c>
      <c r="M10" s="27">
        <v>5</v>
      </c>
      <c r="N10" s="27">
        <v>3</v>
      </c>
      <c r="O10" s="46">
        <v>1.7</v>
      </c>
      <c r="P10" s="27" t="s">
        <v>0</v>
      </c>
      <c r="Q10" s="35">
        <v>0.7</v>
      </c>
      <c r="R10" s="27" t="s">
        <v>0</v>
      </c>
      <c r="S10" s="27">
        <v>2</v>
      </c>
      <c r="T10" s="27" t="s">
        <v>0</v>
      </c>
      <c r="U10" s="27">
        <v>2</v>
      </c>
      <c r="V10" s="27">
        <v>2</v>
      </c>
      <c r="W10" s="27" t="s">
        <v>0</v>
      </c>
      <c r="X10" s="27" t="s">
        <v>0</v>
      </c>
      <c r="Y10" s="27" t="s">
        <v>0</v>
      </c>
      <c r="Z10" s="27" t="s">
        <v>0</v>
      </c>
      <c r="AA10" s="27" t="s">
        <v>0</v>
      </c>
    </row>
    <row r="11" spans="1:27" ht="15" customHeight="1" x14ac:dyDescent="0.15">
      <c r="A11" s="23"/>
      <c r="B11" s="190" t="s">
        <v>442</v>
      </c>
      <c r="C11" s="1" t="s">
        <v>67</v>
      </c>
      <c r="D11" s="28">
        <v>3</v>
      </c>
      <c r="E11" s="30">
        <v>5</v>
      </c>
      <c r="F11" s="30" t="s">
        <v>0</v>
      </c>
      <c r="G11" s="30">
        <v>2</v>
      </c>
      <c r="H11" s="30" t="s">
        <v>0</v>
      </c>
      <c r="I11" s="30" t="s">
        <v>0</v>
      </c>
      <c r="J11" s="30" t="s">
        <v>0</v>
      </c>
      <c r="K11" s="30">
        <v>10</v>
      </c>
      <c r="L11" s="30">
        <v>3</v>
      </c>
      <c r="M11" s="27">
        <v>8</v>
      </c>
      <c r="N11" s="30">
        <v>4</v>
      </c>
      <c r="O11" s="46" t="s">
        <v>0</v>
      </c>
      <c r="P11" s="27" t="s">
        <v>0</v>
      </c>
      <c r="Q11" s="35" t="s">
        <v>0</v>
      </c>
      <c r="R11" s="27" t="s">
        <v>0</v>
      </c>
      <c r="S11" s="27">
        <v>1</v>
      </c>
      <c r="T11" s="27" t="s">
        <v>0</v>
      </c>
      <c r="U11" s="27">
        <v>4</v>
      </c>
      <c r="V11" s="27" t="s">
        <v>0</v>
      </c>
      <c r="W11" s="27" t="s">
        <v>0</v>
      </c>
      <c r="X11" s="27" t="s">
        <v>0</v>
      </c>
      <c r="Y11" s="27" t="s">
        <v>0</v>
      </c>
      <c r="Z11" s="27" t="s">
        <v>0</v>
      </c>
      <c r="AA11" s="27" t="s">
        <v>0</v>
      </c>
    </row>
    <row r="12" spans="1:27" s="3" customFormat="1" ht="15" customHeight="1" x14ac:dyDescent="0.15">
      <c r="A12" s="29"/>
      <c r="B12" s="395" t="s">
        <v>412</v>
      </c>
      <c r="C12" s="396" t="s">
        <v>67</v>
      </c>
      <c r="D12" s="203" t="s">
        <v>0</v>
      </c>
      <c r="E12" s="204" t="s">
        <v>0</v>
      </c>
      <c r="F12" s="397" t="s">
        <v>0</v>
      </c>
      <c r="G12" s="397">
        <v>2</v>
      </c>
      <c r="H12" s="397" t="s">
        <v>0</v>
      </c>
      <c r="I12" s="397" t="s">
        <v>0</v>
      </c>
      <c r="J12" s="397" t="s">
        <v>0</v>
      </c>
      <c r="K12" s="397" t="s">
        <v>0</v>
      </c>
      <c r="L12" s="204" t="s">
        <v>0</v>
      </c>
      <c r="M12" s="204" t="s">
        <v>0</v>
      </c>
      <c r="N12" s="204" t="s">
        <v>0</v>
      </c>
      <c r="O12" s="398">
        <v>1.4</v>
      </c>
      <c r="P12" s="397" t="s">
        <v>0</v>
      </c>
      <c r="Q12" s="399">
        <v>0.2</v>
      </c>
      <c r="R12" s="397" t="s">
        <v>0</v>
      </c>
      <c r="S12" s="204">
        <v>3</v>
      </c>
      <c r="T12" s="204" t="s">
        <v>0</v>
      </c>
      <c r="U12" s="204">
        <v>5</v>
      </c>
      <c r="V12" s="204" t="s">
        <v>0</v>
      </c>
      <c r="W12" s="204" t="s">
        <v>0</v>
      </c>
      <c r="X12" s="204" t="s">
        <v>0</v>
      </c>
      <c r="Y12" s="204" t="s">
        <v>0</v>
      </c>
      <c r="Z12" s="204" t="s">
        <v>0</v>
      </c>
      <c r="AA12" s="204" t="s">
        <v>0</v>
      </c>
    </row>
    <row r="13" spans="1:27" ht="6" customHeight="1" thickBot="1" x14ac:dyDescent="0.2">
      <c r="A13" s="4"/>
      <c r="B13" s="4"/>
      <c r="C13" s="4"/>
      <c r="D13" s="22"/>
      <c r="E13" s="4"/>
      <c r="F13" s="4"/>
      <c r="G13" s="4"/>
      <c r="H13" s="4"/>
      <c r="I13" s="4"/>
      <c r="J13" s="4"/>
      <c r="K13" s="4"/>
      <c r="L13" s="4"/>
      <c r="M13" s="4"/>
      <c r="N13" s="4"/>
      <c r="O13" s="2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15">
      <c r="A14" s="6" t="s">
        <v>488</v>
      </c>
      <c r="B14" s="5"/>
      <c r="C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15">
      <c r="A15" s="48" t="s">
        <v>340</v>
      </c>
      <c r="B15" s="2"/>
      <c r="C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15"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20" spans="1:253" x14ac:dyDescent="0.15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25">
    <mergeCell ref="R1:T1"/>
    <mergeCell ref="AA4:AA6"/>
    <mergeCell ref="O5:P5"/>
    <mergeCell ref="Q5:R5"/>
    <mergeCell ref="S5:S6"/>
    <mergeCell ref="T5:T6"/>
    <mergeCell ref="U5:U6"/>
    <mergeCell ref="V5:V6"/>
    <mergeCell ref="W5:W6"/>
    <mergeCell ref="X5:X6"/>
    <mergeCell ref="Y5:Y6"/>
    <mergeCell ref="O4:R4"/>
    <mergeCell ref="S4:Z4"/>
    <mergeCell ref="Z5:Z6"/>
    <mergeCell ref="N5:N6"/>
    <mergeCell ref="A2:N2"/>
    <mergeCell ref="A4:C6"/>
    <mergeCell ref="D4:D6"/>
    <mergeCell ref="E4:E6"/>
    <mergeCell ref="F4:H4"/>
    <mergeCell ref="I4:N4"/>
    <mergeCell ref="F5:F6"/>
    <mergeCell ref="G5:G6"/>
    <mergeCell ref="H5:H6"/>
    <mergeCell ref="I5:M5"/>
  </mergeCells>
  <phoneticPr fontId="10"/>
  <hyperlinks>
    <hyperlink ref="R1" location="災害・事故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4.7109375" style="237" customWidth="1"/>
    <col min="2" max="2" width="2.85546875" style="237" customWidth="1"/>
    <col min="3" max="3" width="4.7109375" style="237" customWidth="1"/>
    <col min="4" max="4" width="7.7109375" style="237" customWidth="1"/>
    <col min="5" max="5" width="12.28515625" style="237" customWidth="1"/>
    <col min="6" max="6" width="7.7109375" style="237" customWidth="1"/>
    <col min="7" max="7" width="12.28515625" style="237" customWidth="1"/>
    <col min="8" max="8" width="7.7109375" style="237" customWidth="1"/>
    <col min="9" max="9" width="12.28515625" style="237" customWidth="1"/>
    <col min="10" max="10" width="7.7109375" style="237" customWidth="1"/>
    <col min="11" max="11" width="12.28515625" style="237" customWidth="1"/>
    <col min="12" max="12" width="7.7109375" style="237" customWidth="1"/>
    <col min="13" max="13" width="12.28515625" style="237" customWidth="1"/>
    <col min="14" max="14" width="2.7109375" style="389" customWidth="1"/>
    <col min="15" max="15" width="24.7109375" style="389" customWidth="1"/>
    <col min="16" max="16384" width="10.7109375" style="237"/>
  </cols>
  <sheetData>
    <row r="1" spans="1:15" ht="13.5" x14ac:dyDescent="0.15">
      <c r="O1" s="394" t="s">
        <v>443</v>
      </c>
    </row>
    <row r="2" spans="1:15" ht="21" customHeight="1" x14ac:dyDescent="0.15">
      <c r="A2" s="408" t="s">
        <v>341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5" ht="30" customHeight="1" thickBot="1" x14ac:dyDescent="0.2">
      <c r="A3" s="192" t="s">
        <v>272</v>
      </c>
      <c r="C3" s="50"/>
      <c r="D3" s="50"/>
      <c r="E3" s="50"/>
      <c r="F3" s="50"/>
      <c r="G3" s="50"/>
      <c r="H3" s="50"/>
      <c r="I3" s="50"/>
      <c r="J3" s="50"/>
      <c r="K3" s="52"/>
      <c r="L3" s="514" t="s">
        <v>271</v>
      </c>
      <c r="M3" s="514"/>
      <c r="N3" s="390"/>
      <c r="O3" s="390"/>
    </row>
    <row r="4" spans="1:15" ht="18" customHeight="1" x14ac:dyDescent="0.15">
      <c r="A4" s="402" t="s">
        <v>270</v>
      </c>
      <c r="B4" s="402"/>
      <c r="C4" s="409"/>
      <c r="D4" s="412" t="s">
        <v>457</v>
      </c>
      <c r="E4" s="413"/>
      <c r="F4" s="412" t="s">
        <v>458</v>
      </c>
      <c r="G4" s="413"/>
      <c r="H4" s="412" t="s">
        <v>398</v>
      </c>
      <c r="I4" s="413"/>
      <c r="J4" s="412" t="s">
        <v>431</v>
      </c>
      <c r="K4" s="413"/>
      <c r="L4" s="515" t="s">
        <v>450</v>
      </c>
      <c r="M4" s="516"/>
      <c r="N4" s="391"/>
      <c r="O4" s="392"/>
    </row>
    <row r="5" spans="1:15" ht="18" customHeight="1" x14ac:dyDescent="0.15">
      <c r="A5" s="405"/>
      <c r="B5" s="405"/>
      <c r="C5" s="411"/>
      <c r="D5" s="235" t="s">
        <v>269</v>
      </c>
      <c r="E5" s="235" t="s">
        <v>268</v>
      </c>
      <c r="F5" s="235" t="s">
        <v>269</v>
      </c>
      <c r="G5" s="235" t="s">
        <v>268</v>
      </c>
      <c r="H5" s="235" t="s">
        <v>269</v>
      </c>
      <c r="I5" s="235" t="s">
        <v>268</v>
      </c>
      <c r="J5" s="235" t="s">
        <v>269</v>
      </c>
      <c r="K5" s="235" t="s">
        <v>268</v>
      </c>
      <c r="L5" s="235" t="s">
        <v>269</v>
      </c>
      <c r="M5" s="235" t="s">
        <v>268</v>
      </c>
    </row>
    <row r="6" spans="1:15" ht="7.5" customHeight="1" x14ac:dyDescent="0.15">
      <c r="A6" s="55"/>
      <c r="B6" s="55"/>
      <c r="C6" s="56"/>
    </row>
    <row r="7" spans="1:15" s="70" customFormat="1" ht="13.5" customHeight="1" x14ac:dyDescent="0.15">
      <c r="A7" s="512" t="s">
        <v>1</v>
      </c>
      <c r="B7" s="512"/>
      <c r="C7" s="513"/>
      <c r="D7" s="237">
        <v>338</v>
      </c>
      <c r="E7" s="103">
        <v>562573</v>
      </c>
      <c r="F7" s="237">
        <v>331</v>
      </c>
      <c r="G7" s="103">
        <v>679998</v>
      </c>
      <c r="H7" s="237">
        <v>319</v>
      </c>
      <c r="I7" s="103">
        <v>639031</v>
      </c>
      <c r="J7" s="237">
        <v>331</v>
      </c>
      <c r="K7" s="103">
        <v>746161</v>
      </c>
      <c r="L7" s="70">
        <v>376</v>
      </c>
      <c r="M7" s="193">
        <v>702879</v>
      </c>
      <c r="N7" s="389"/>
      <c r="O7" s="389"/>
    </row>
    <row r="8" spans="1:15" ht="7.5" customHeight="1" x14ac:dyDescent="0.15">
      <c r="C8" s="59"/>
      <c r="E8" s="103"/>
      <c r="G8" s="103"/>
      <c r="I8" s="103"/>
      <c r="K8" s="103"/>
      <c r="L8" s="70"/>
      <c r="M8" s="193"/>
    </row>
    <row r="9" spans="1:15" ht="13.5" customHeight="1" x14ac:dyDescent="0.15">
      <c r="B9" s="79" t="s">
        <v>410</v>
      </c>
      <c r="C9" s="233" t="s">
        <v>353</v>
      </c>
      <c r="D9" s="237">
        <v>27</v>
      </c>
      <c r="E9" s="103">
        <v>36705</v>
      </c>
      <c r="F9" s="237">
        <v>33</v>
      </c>
      <c r="G9" s="103">
        <v>87225</v>
      </c>
      <c r="H9" s="237">
        <v>26</v>
      </c>
      <c r="I9" s="103">
        <v>124589</v>
      </c>
      <c r="J9" s="237">
        <v>27</v>
      </c>
      <c r="K9" s="103">
        <v>92516</v>
      </c>
      <c r="L9" s="70">
        <v>36</v>
      </c>
      <c r="M9" s="193">
        <v>40615</v>
      </c>
    </row>
    <row r="10" spans="1:15" ht="13.5" customHeight="1" x14ac:dyDescent="0.15">
      <c r="B10" s="79" t="s">
        <v>365</v>
      </c>
      <c r="C10" s="233"/>
      <c r="D10" s="237">
        <v>41</v>
      </c>
      <c r="E10" s="103">
        <v>41494</v>
      </c>
      <c r="F10" s="237">
        <v>19</v>
      </c>
      <c r="G10" s="103">
        <v>66151</v>
      </c>
      <c r="H10" s="237">
        <v>52</v>
      </c>
      <c r="I10" s="103">
        <v>16657</v>
      </c>
      <c r="J10" s="237">
        <v>41</v>
      </c>
      <c r="K10" s="103">
        <v>30744</v>
      </c>
      <c r="L10" s="70">
        <v>37</v>
      </c>
      <c r="M10" s="193">
        <v>105505</v>
      </c>
    </row>
    <row r="11" spans="1:15" ht="13.5" customHeight="1" x14ac:dyDescent="0.15">
      <c r="B11" s="79" t="s">
        <v>411</v>
      </c>
      <c r="C11" s="233"/>
      <c r="D11" s="237">
        <v>39</v>
      </c>
      <c r="E11" s="103">
        <v>93756</v>
      </c>
      <c r="F11" s="237">
        <v>19</v>
      </c>
      <c r="G11" s="103">
        <v>90451</v>
      </c>
      <c r="H11" s="237">
        <v>20</v>
      </c>
      <c r="I11" s="103">
        <v>27805</v>
      </c>
      <c r="J11" s="237">
        <v>19</v>
      </c>
      <c r="K11" s="103">
        <v>12303</v>
      </c>
      <c r="L11" s="70">
        <v>34</v>
      </c>
      <c r="M11" s="193">
        <v>125302</v>
      </c>
    </row>
    <row r="12" spans="1:15" ht="13.5" customHeight="1" x14ac:dyDescent="0.15">
      <c r="B12" s="79" t="s">
        <v>403</v>
      </c>
      <c r="C12" s="233"/>
      <c r="D12" s="237">
        <v>36</v>
      </c>
      <c r="E12" s="103">
        <v>27261</v>
      </c>
      <c r="F12" s="237">
        <v>31</v>
      </c>
      <c r="G12" s="103">
        <v>74365</v>
      </c>
      <c r="H12" s="237">
        <v>23</v>
      </c>
      <c r="I12" s="103">
        <v>32966</v>
      </c>
      <c r="J12" s="237">
        <v>48</v>
      </c>
      <c r="K12" s="103">
        <v>167970</v>
      </c>
      <c r="L12" s="70">
        <v>34</v>
      </c>
      <c r="M12" s="193">
        <v>65187</v>
      </c>
    </row>
    <row r="13" spans="1:15" ht="13.5" customHeight="1" x14ac:dyDescent="0.15">
      <c r="B13" s="79" t="s">
        <v>412</v>
      </c>
      <c r="C13" s="233"/>
      <c r="D13" s="237">
        <v>22</v>
      </c>
      <c r="E13" s="103">
        <v>36571</v>
      </c>
      <c r="F13" s="237">
        <v>62</v>
      </c>
      <c r="G13" s="103">
        <v>45824</v>
      </c>
      <c r="H13" s="237">
        <v>31</v>
      </c>
      <c r="I13" s="103">
        <v>55499</v>
      </c>
      <c r="J13" s="237">
        <v>27</v>
      </c>
      <c r="K13" s="103">
        <v>54275</v>
      </c>
      <c r="L13" s="70">
        <v>43</v>
      </c>
      <c r="M13" s="193">
        <v>46347</v>
      </c>
    </row>
    <row r="14" spans="1:15" ht="13.5" customHeight="1" x14ac:dyDescent="0.15">
      <c r="B14" s="79" t="s">
        <v>404</v>
      </c>
      <c r="C14" s="233"/>
      <c r="D14" s="237">
        <v>22</v>
      </c>
      <c r="E14" s="103">
        <v>6405</v>
      </c>
      <c r="F14" s="237">
        <v>49</v>
      </c>
      <c r="G14" s="103">
        <v>57140</v>
      </c>
      <c r="H14" s="237">
        <v>27</v>
      </c>
      <c r="I14" s="103">
        <v>7036</v>
      </c>
      <c r="J14" s="237">
        <v>25</v>
      </c>
      <c r="K14" s="103">
        <v>61773</v>
      </c>
      <c r="L14" s="70">
        <v>35</v>
      </c>
      <c r="M14" s="193">
        <v>89368</v>
      </c>
      <c r="N14" s="393"/>
      <c r="O14" s="393"/>
    </row>
    <row r="15" spans="1:15" ht="13.5" customHeight="1" x14ac:dyDescent="0.15">
      <c r="B15" s="79" t="s">
        <v>413</v>
      </c>
      <c r="C15" s="233"/>
      <c r="D15" s="237">
        <v>20</v>
      </c>
      <c r="E15" s="103">
        <v>15098</v>
      </c>
      <c r="F15" s="237">
        <v>15</v>
      </c>
      <c r="G15" s="103">
        <v>21742</v>
      </c>
      <c r="H15" s="237">
        <v>11</v>
      </c>
      <c r="I15" s="103">
        <v>86362</v>
      </c>
      <c r="J15" s="237">
        <v>19</v>
      </c>
      <c r="K15" s="103">
        <v>43405</v>
      </c>
      <c r="L15" s="70">
        <v>20</v>
      </c>
      <c r="M15" s="193">
        <v>46569</v>
      </c>
    </row>
    <row r="16" spans="1:15" ht="13.5" customHeight="1" x14ac:dyDescent="0.15">
      <c r="B16" s="79" t="s">
        <v>405</v>
      </c>
      <c r="C16" s="233"/>
      <c r="D16" s="237">
        <v>54</v>
      </c>
      <c r="E16" s="103">
        <v>88757</v>
      </c>
      <c r="F16" s="237">
        <v>20</v>
      </c>
      <c r="G16" s="103">
        <v>46393</v>
      </c>
      <c r="H16" s="237">
        <v>41</v>
      </c>
      <c r="I16" s="103">
        <v>52117</v>
      </c>
      <c r="J16" s="237">
        <v>29</v>
      </c>
      <c r="K16" s="103">
        <v>26796</v>
      </c>
      <c r="L16" s="70">
        <v>44</v>
      </c>
      <c r="M16" s="193">
        <v>61550</v>
      </c>
    </row>
    <row r="17" spans="1:15" ht="13.5" customHeight="1" x14ac:dyDescent="0.15">
      <c r="B17" s="79" t="s">
        <v>414</v>
      </c>
      <c r="C17" s="233"/>
      <c r="D17" s="237">
        <v>10</v>
      </c>
      <c r="E17" s="103">
        <v>39293</v>
      </c>
      <c r="F17" s="237">
        <v>22</v>
      </c>
      <c r="G17" s="103">
        <v>32425</v>
      </c>
      <c r="H17" s="237">
        <v>24</v>
      </c>
      <c r="I17" s="103">
        <v>14553</v>
      </c>
      <c r="J17" s="237">
        <v>8</v>
      </c>
      <c r="K17" s="103">
        <v>17923</v>
      </c>
      <c r="L17" s="70">
        <v>24</v>
      </c>
      <c r="M17" s="193">
        <v>59518</v>
      </c>
    </row>
    <row r="18" spans="1:15" ht="13.5" customHeight="1" x14ac:dyDescent="0.15">
      <c r="B18" s="232">
        <v>10</v>
      </c>
      <c r="C18" s="233"/>
      <c r="D18" s="237">
        <v>23</v>
      </c>
      <c r="E18" s="103">
        <v>39549</v>
      </c>
      <c r="F18" s="237">
        <v>21</v>
      </c>
      <c r="G18" s="103">
        <v>52284</v>
      </c>
      <c r="H18" s="237">
        <v>14</v>
      </c>
      <c r="I18" s="103">
        <v>79254</v>
      </c>
      <c r="J18" s="237">
        <v>32</v>
      </c>
      <c r="K18" s="103">
        <v>61027</v>
      </c>
      <c r="L18" s="70">
        <v>23</v>
      </c>
      <c r="M18" s="193">
        <v>16746</v>
      </c>
    </row>
    <row r="19" spans="1:15" ht="13.5" customHeight="1" x14ac:dyDescent="0.15">
      <c r="B19" s="232">
        <v>11</v>
      </c>
      <c r="C19" s="233"/>
      <c r="D19" s="237">
        <v>27</v>
      </c>
      <c r="E19" s="103">
        <v>103031</v>
      </c>
      <c r="F19" s="237">
        <v>20</v>
      </c>
      <c r="G19" s="103">
        <v>71842</v>
      </c>
      <c r="H19" s="237">
        <v>19</v>
      </c>
      <c r="I19" s="103">
        <v>47013</v>
      </c>
      <c r="J19" s="237">
        <v>19</v>
      </c>
      <c r="K19" s="103">
        <v>89757</v>
      </c>
      <c r="L19" s="70">
        <v>22</v>
      </c>
      <c r="M19" s="193">
        <v>11742</v>
      </c>
    </row>
    <row r="20" spans="1:15" ht="13.5" customHeight="1" x14ac:dyDescent="0.15">
      <c r="B20" s="232">
        <v>12</v>
      </c>
      <c r="C20" s="233"/>
      <c r="D20" s="237">
        <v>17</v>
      </c>
      <c r="E20" s="103">
        <v>34653</v>
      </c>
      <c r="F20" s="237">
        <v>20</v>
      </c>
      <c r="G20" s="103">
        <v>34156</v>
      </c>
      <c r="H20" s="237">
        <v>31</v>
      </c>
      <c r="I20" s="103">
        <v>95180</v>
      </c>
      <c r="J20" s="237">
        <v>37</v>
      </c>
      <c r="K20" s="103">
        <v>87672</v>
      </c>
      <c r="L20" s="70">
        <v>24</v>
      </c>
      <c r="M20" s="193">
        <v>34430</v>
      </c>
    </row>
    <row r="21" spans="1:15" ht="7.5" customHeight="1" thickBot="1" x14ac:dyDescent="0.2">
      <c r="A21" s="71"/>
      <c r="B21" s="71"/>
      <c r="C21" s="72"/>
      <c r="D21" s="71"/>
      <c r="E21" s="194"/>
      <c r="F21" s="71"/>
      <c r="G21" s="194"/>
      <c r="H21" s="71"/>
      <c r="I21" s="194"/>
      <c r="J21" s="71"/>
      <c r="K21" s="194"/>
      <c r="L21" s="71"/>
      <c r="M21" s="194"/>
    </row>
    <row r="22" spans="1:15" ht="13.5" customHeight="1" x14ac:dyDescent="0.15">
      <c r="A22" s="237" t="s">
        <v>267</v>
      </c>
      <c r="L22" s="189"/>
      <c r="M22" s="189"/>
    </row>
    <row r="26" spans="1:15" x14ac:dyDescent="0.15">
      <c r="N26" s="393"/>
      <c r="O26" s="393"/>
    </row>
    <row r="38" spans="14:15" x14ac:dyDescent="0.15">
      <c r="N38" s="393"/>
      <c r="O38" s="393"/>
    </row>
  </sheetData>
  <mergeCells count="9">
    <mergeCell ref="A7:C7"/>
    <mergeCell ref="A2:M2"/>
    <mergeCell ref="L3:M3"/>
    <mergeCell ref="A4:C5"/>
    <mergeCell ref="D4:E4"/>
    <mergeCell ref="F4:G4"/>
    <mergeCell ref="H4:I4"/>
    <mergeCell ref="J4:K4"/>
    <mergeCell ref="L4:M4"/>
  </mergeCells>
  <phoneticPr fontId="10"/>
  <hyperlinks>
    <hyperlink ref="O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X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" style="237" customWidth="1"/>
    <col min="2" max="2" width="2.85546875" style="237" customWidth="1"/>
    <col min="3" max="3" width="3" style="237" customWidth="1"/>
    <col min="4" max="4" width="4.28515625" style="237" customWidth="1"/>
    <col min="5" max="5" width="4.28515625" style="237" bestFit="1" customWidth="1"/>
    <col min="6" max="29" width="4" style="237" customWidth="1"/>
    <col min="30" max="30" width="2.7109375" style="389" customWidth="1"/>
    <col min="31" max="31" width="24.7109375" style="389" customWidth="1"/>
    <col min="32" max="16384" width="10.7109375" style="237"/>
  </cols>
  <sheetData>
    <row r="1" spans="1:258" ht="13.5" x14ac:dyDescent="0.15">
      <c r="AE1" s="394" t="s">
        <v>443</v>
      </c>
    </row>
    <row r="2" spans="1:258" ht="21" customHeight="1" x14ac:dyDescent="0.15"/>
    <row r="3" spans="1:258" ht="30" customHeight="1" thickBot="1" x14ac:dyDescent="0.2">
      <c r="A3" s="94" t="s">
        <v>342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1" t="s">
        <v>97</v>
      </c>
      <c r="AD3" s="390"/>
      <c r="AE3" s="390"/>
    </row>
    <row r="4" spans="1:258" ht="15" customHeight="1" x14ac:dyDescent="0.15">
      <c r="A4" s="155"/>
      <c r="B4" s="155"/>
      <c r="C4" s="155"/>
      <c r="D4" s="195"/>
      <c r="E4" s="196" t="s">
        <v>402</v>
      </c>
      <c r="F4" s="196" t="s">
        <v>410</v>
      </c>
      <c r="G4" s="196" t="s">
        <v>365</v>
      </c>
      <c r="H4" s="196" t="s">
        <v>411</v>
      </c>
      <c r="I4" s="196" t="s">
        <v>403</v>
      </c>
      <c r="J4" s="196" t="s">
        <v>412</v>
      </c>
      <c r="K4" s="196" t="s">
        <v>404</v>
      </c>
      <c r="L4" s="196" t="s">
        <v>413</v>
      </c>
      <c r="M4" s="196" t="s">
        <v>405</v>
      </c>
      <c r="N4" s="196" t="s">
        <v>414</v>
      </c>
      <c r="O4" s="196">
        <v>10</v>
      </c>
      <c r="P4" s="196">
        <v>11</v>
      </c>
      <c r="Q4" s="196">
        <v>12</v>
      </c>
      <c r="R4" s="196">
        <v>13</v>
      </c>
      <c r="S4" s="196">
        <v>14</v>
      </c>
      <c r="T4" s="196">
        <v>15</v>
      </c>
      <c r="U4" s="196">
        <v>16</v>
      </c>
      <c r="V4" s="196">
        <v>17</v>
      </c>
      <c r="W4" s="196">
        <v>18</v>
      </c>
      <c r="X4" s="196">
        <v>19</v>
      </c>
      <c r="Y4" s="196">
        <v>20</v>
      </c>
      <c r="Z4" s="196">
        <v>21</v>
      </c>
      <c r="AA4" s="196">
        <v>22</v>
      </c>
      <c r="AB4" s="196">
        <v>23</v>
      </c>
      <c r="AC4" s="108" t="s">
        <v>282</v>
      </c>
      <c r="AD4" s="391"/>
      <c r="AE4" s="392"/>
    </row>
    <row r="5" spans="1:258" ht="15" customHeight="1" x14ac:dyDescent="0.15">
      <c r="A5" s="457" t="s">
        <v>281</v>
      </c>
      <c r="B5" s="457"/>
      <c r="C5" s="444"/>
      <c r="D5" s="98" t="s">
        <v>1</v>
      </c>
      <c r="E5" s="130" t="s">
        <v>234</v>
      </c>
      <c r="F5" s="130" t="s">
        <v>234</v>
      </c>
      <c r="G5" s="130" t="s">
        <v>234</v>
      </c>
      <c r="H5" s="130" t="s">
        <v>234</v>
      </c>
      <c r="I5" s="130" t="s">
        <v>234</v>
      </c>
      <c r="J5" s="130" t="s">
        <v>234</v>
      </c>
      <c r="K5" s="130" t="s">
        <v>234</v>
      </c>
      <c r="L5" s="130" t="s">
        <v>234</v>
      </c>
      <c r="M5" s="130" t="s">
        <v>234</v>
      </c>
      <c r="N5" s="130" t="s">
        <v>234</v>
      </c>
      <c r="O5" s="130" t="s">
        <v>234</v>
      </c>
      <c r="P5" s="130" t="s">
        <v>234</v>
      </c>
      <c r="Q5" s="130" t="s">
        <v>234</v>
      </c>
      <c r="R5" s="130" t="s">
        <v>234</v>
      </c>
      <c r="S5" s="130" t="s">
        <v>234</v>
      </c>
      <c r="T5" s="130" t="s">
        <v>234</v>
      </c>
      <c r="U5" s="130" t="s">
        <v>234</v>
      </c>
      <c r="V5" s="130" t="s">
        <v>234</v>
      </c>
      <c r="W5" s="130" t="s">
        <v>234</v>
      </c>
      <c r="X5" s="130" t="s">
        <v>234</v>
      </c>
      <c r="Y5" s="130" t="s">
        <v>234</v>
      </c>
      <c r="Z5" s="130" t="s">
        <v>234</v>
      </c>
      <c r="AA5" s="130" t="s">
        <v>234</v>
      </c>
      <c r="AB5" s="130" t="s">
        <v>234</v>
      </c>
      <c r="AC5" s="98"/>
    </row>
    <row r="6" spans="1:258" ht="15" customHeight="1" x14ac:dyDescent="0.15">
      <c r="A6" s="138"/>
      <c r="B6" s="138"/>
      <c r="C6" s="138"/>
      <c r="D6" s="139"/>
      <c r="E6" s="197" t="s">
        <v>415</v>
      </c>
      <c r="F6" s="198" t="s">
        <v>416</v>
      </c>
      <c r="G6" s="198" t="s">
        <v>417</v>
      </c>
      <c r="H6" s="198" t="s">
        <v>407</v>
      </c>
      <c r="I6" s="198" t="s">
        <v>418</v>
      </c>
      <c r="J6" s="198" t="s">
        <v>408</v>
      </c>
      <c r="K6" s="198" t="s">
        <v>419</v>
      </c>
      <c r="L6" s="198" t="s">
        <v>409</v>
      </c>
      <c r="M6" s="198" t="s">
        <v>420</v>
      </c>
      <c r="N6" s="198" t="s">
        <v>233</v>
      </c>
      <c r="O6" s="198" t="s">
        <v>280</v>
      </c>
      <c r="P6" s="198" t="s">
        <v>232</v>
      </c>
      <c r="Q6" s="198" t="s">
        <v>279</v>
      </c>
      <c r="R6" s="198" t="s">
        <v>231</v>
      </c>
      <c r="S6" s="198" t="s">
        <v>278</v>
      </c>
      <c r="T6" s="198" t="s">
        <v>230</v>
      </c>
      <c r="U6" s="198" t="s">
        <v>277</v>
      </c>
      <c r="V6" s="198" t="s">
        <v>229</v>
      </c>
      <c r="W6" s="198" t="s">
        <v>276</v>
      </c>
      <c r="X6" s="198" t="s">
        <v>228</v>
      </c>
      <c r="Y6" s="198" t="s">
        <v>275</v>
      </c>
      <c r="Z6" s="198" t="s">
        <v>227</v>
      </c>
      <c r="AA6" s="198" t="s">
        <v>274</v>
      </c>
      <c r="AB6" s="198" t="s">
        <v>226</v>
      </c>
      <c r="AC6" s="197" t="s">
        <v>273</v>
      </c>
    </row>
    <row r="7" spans="1:258" ht="6" customHeight="1" x14ac:dyDescent="0.15">
      <c r="A7" s="92"/>
      <c r="B7" s="92"/>
      <c r="C7" s="92"/>
      <c r="D7" s="136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8" spans="1:258" ht="13.5" customHeight="1" x14ac:dyDescent="0.15">
      <c r="A8" s="232" t="s">
        <v>69</v>
      </c>
      <c r="B8" s="199">
        <v>30</v>
      </c>
      <c r="C8" s="237" t="s">
        <v>68</v>
      </c>
      <c r="D8" s="184">
        <v>338</v>
      </c>
      <c r="E8" s="186">
        <v>6</v>
      </c>
      <c r="F8" s="186">
        <v>3</v>
      </c>
      <c r="G8" s="186">
        <v>3</v>
      </c>
      <c r="H8" s="186">
        <v>3</v>
      </c>
      <c r="I8" s="186">
        <v>5</v>
      </c>
      <c r="J8" s="186">
        <v>8</v>
      </c>
      <c r="K8" s="186">
        <v>7</v>
      </c>
      <c r="L8" s="186">
        <v>14</v>
      </c>
      <c r="M8" s="186">
        <v>14</v>
      </c>
      <c r="N8" s="186">
        <v>19</v>
      </c>
      <c r="O8" s="186">
        <v>20</v>
      </c>
      <c r="P8" s="186">
        <v>25</v>
      </c>
      <c r="Q8" s="186">
        <v>23</v>
      </c>
      <c r="R8" s="186">
        <v>23</v>
      </c>
      <c r="S8" s="186">
        <v>23</v>
      </c>
      <c r="T8" s="186">
        <v>21</v>
      </c>
      <c r="U8" s="186">
        <v>23</v>
      </c>
      <c r="V8" s="186">
        <v>26</v>
      </c>
      <c r="W8" s="186">
        <v>21</v>
      </c>
      <c r="X8" s="186">
        <v>11</v>
      </c>
      <c r="Y8" s="186">
        <v>10</v>
      </c>
      <c r="Z8" s="186">
        <v>7</v>
      </c>
      <c r="AA8" s="186">
        <v>3</v>
      </c>
      <c r="AB8" s="186">
        <v>13</v>
      </c>
      <c r="AC8" s="186">
        <v>7</v>
      </c>
    </row>
    <row r="9" spans="1:258" ht="13.5" customHeight="1" x14ac:dyDescent="0.15">
      <c r="A9" s="90" t="s">
        <v>421</v>
      </c>
      <c r="B9" s="199" t="s">
        <v>422</v>
      </c>
      <c r="C9" s="92"/>
      <c r="D9" s="184">
        <v>331</v>
      </c>
      <c r="E9" s="186">
        <v>12</v>
      </c>
      <c r="F9" s="186">
        <v>6</v>
      </c>
      <c r="G9" s="186">
        <v>6</v>
      </c>
      <c r="H9" s="186">
        <v>3</v>
      </c>
      <c r="I9" s="186">
        <v>2</v>
      </c>
      <c r="J9" s="186">
        <v>4</v>
      </c>
      <c r="K9" s="186">
        <v>2</v>
      </c>
      <c r="L9" s="186">
        <v>13</v>
      </c>
      <c r="M9" s="186">
        <v>14</v>
      </c>
      <c r="N9" s="186">
        <v>19</v>
      </c>
      <c r="O9" s="186">
        <v>19</v>
      </c>
      <c r="P9" s="186">
        <v>28</v>
      </c>
      <c r="Q9" s="186">
        <v>19</v>
      </c>
      <c r="R9" s="186">
        <v>25</v>
      </c>
      <c r="S9" s="186">
        <v>32</v>
      </c>
      <c r="T9" s="186">
        <v>24</v>
      </c>
      <c r="U9" s="186">
        <v>26</v>
      </c>
      <c r="V9" s="186">
        <v>11</v>
      </c>
      <c r="W9" s="186">
        <v>15</v>
      </c>
      <c r="X9" s="186">
        <v>9</v>
      </c>
      <c r="Y9" s="186">
        <v>11</v>
      </c>
      <c r="Z9" s="186">
        <v>11</v>
      </c>
      <c r="AA9" s="186">
        <v>7</v>
      </c>
      <c r="AB9" s="186">
        <v>10</v>
      </c>
      <c r="AC9" s="186">
        <v>3</v>
      </c>
    </row>
    <row r="10" spans="1:258" ht="13.5" customHeight="1" x14ac:dyDescent="0.15">
      <c r="A10" s="90"/>
      <c r="B10" s="199" t="s">
        <v>424</v>
      </c>
      <c r="C10" s="200"/>
      <c r="D10" s="184">
        <v>319</v>
      </c>
      <c r="E10" s="186">
        <v>5</v>
      </c>
      <c r="F10" s="186">
        <v>2</v>
      </c>
      <c r="G10" s="186">
        <v>9</v>
      </c>
      <c r="H10" s="186">
        <v>3</v>
      </c>
      <c r="I10" s="186">
        <v>6</v>
      </c>
      <c r="J10" s="186">
        <v>5</v>
      </c>
      <c r="K10" s="186">
        <v>4</v>
      </c>
      <c r="L10" s="186">
        <v>5</v>
      </c>
      <c r="M10" s="186">
        <v>10</v>
      </c>
      <c r="N10" s="186">
        <v>15</v>
      </c>
      <c r="O10" s="186">
        <v>23</v>
      </c>
      <c r="P10" s="186">
        <v>27</v>
      </c>
      <c r="Q10" s="186">
        <v>24</v>
      </c>
      <c r="R10" s="186">
        <v>36</v>
      </c>
      <c r="S10" s="186">
        <v>32</v>
      </c>
      <c r="T10" s="186">
        <v>17</v>
      </c>
      <c r="U10" s="186">
        <v>18</v>
      </c>
      <c r="V10" s="186">
        <v>23</v>
      </c>
      <c r="W10" s="186">
        <v>13</v>
      </c>
      <c r="X10" s="186">
        <v>10</v>
      </c>
      <c r="Y10" s="186">
        <v>8</v>
      </c>
      <c r="Z10" s="186">
        <v>8</v>
      </c>
      <c r="AA10" s="186">
        <v>4</v>
      </c>
      <c r="AB10" s="186">
        <v>8</v>
      </c>
      <c r="AC10" s="186">
        <v>4</v>
      </c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  <c r="IX10" s="92"/>
    </row>
    <row r="11" spans="1:258" ht="13.5" customHeight="1" x14ac:dyDescent="0.15">
      <c r="A11" s="90"/>
      <c r="B11" s="199" t="s">
        <v>459</v>
      </c>
      <c r="C11" s="200"/>
      <c r="D11" s="184">
        <v>331</v>
      </c>
      <c r="E11" s="186">
        <v>10</v>
      </c>
      <c r="F11" s="186">
        <v>4</v>
      </c>
      <c r="G11" s="186">
        <v>6</v>
      </c>
      <c r="H11" s="186">
        <v>2</v>
      </c>
      <c r="I11" s="186">
        <v>3</v>
      </c>
      <c r="J11" s="186">
        <v>9</v>
      </c>
      <c r="K11" s="186">
        <v>6</v>
      </c>
      <c r="L11" s="186">
        <v>2</v>
      </c>
      <c r="M11" s="186">
        <v>13</v>
      </c>
      <c r="N11" s="186">
        <v>21</v>
      </c>
      <c r="O11" s="186">
        <v>24</v>
      </c>
      <c r="P11" s="186">
        <v>25</v>
      </c>
      <c r="Q11" s="186">
        <v>18</v>
      </c>
      <c r="R11" s="186">
        <v>34</v>
      </c>
      <c r="S11" s="186">
        <v>28</v>
      </c>
      <c r="T11" s="186">
        <v>26</v>
      </c>
      <c r="U11" s="186">
        <v>20</v>
      </c>
      <c r="V11" s="186">
        <v>28</v>
      </c>
      <c r="W11" s="186">
        <v>12</v>
      </c>
      <c r="X11" s="186">
        <v>10</v>
      </c>
      <c r="Y11" s="186">
        <v>6</v>
      </c>
      <c r="Z11" s="186">
        <v>6</v>
      </c>
      <c r="AA11" s="186">
        <v>8</v>
      </c>
      <c r="AB11" s="186">
        <v>3</v>
      </c>
      <c r="AC11" s="186">
        <v>7</v>
      </c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  <c r="IX11" s="92"/>
    </row>
    <row r="12" spans="1:258" s="70" customFormat="1" ht="13.5" customHeight="1" x14ac:dyDescent="0.15">
      <c r="A12" s="201"/>
      <c r="B12" s="362" t="s">
        <v>403</v>
      </c>
      <c r="C12" s="202"/>
      <c r="D12" s="203">
        <v>376</v>
      </c>
      <c r="E12" s="204">
        <v>5</v>
      </c>
      <c r="F12" s="204">
        <v>1</v>
      </c>
      <c r="G12" s="204">
        <v>5</v>
      </c>
      <c r="H12" s="204">
        <v>6</v>
      </c>
      <c r="I12" s="204">
        <v>3</v>
      </c>
      <c r="J12" s="204">
        <v>6</v>
      </c>
      <c r="K12" s="204">
        <v>16</v>
      </c>
      <c r="L12" s="204">
        <v>7</v>
      </c>
      <c r="M12" s="204">
        <v>18</v>
      </c>
      <c r="N12" s="204">
        <v>15</v>
      </c>
      <c r="O12" s="204">
        <v>21</v>
      </c>
      <c r="P12" s="204">
        <v>28</v>
      </c>
      <c r="Q12" s="204">
        <v>24</v>
      </c>
      <c r="R12" s="204">
        <v>34</v>
      </c>
      <c r="S12" s="204">
        <v>37</v>
      </c>
      <c r="T12" s="204">
        <v>36</v>
      </c>
      <c r="U12" s="204">
        <v>21</v>
      </c>
      <c r="V12" s="204">
        <v>12</v>
      </c>
      <c r="W12" s="204">
        <v>18</v>
      </c>
      <c r="X12" s="204">
        <v>10</v>
      </c>
      <c r="Y12" s="204">
        <v>16</v>
      </c>
      <c r="Z12" s="204">
        <v>11</v>
      </c>
      <c r="AA12" s="204">
        <v>13</v>
      </c>
      <c r="AB12" s="204">
        <v>9</v>
      </c>
      <c r="AC12" s="204">
        <v>4</v>
      </c>
      <c r="AD12" s="389"/>
      <c r="AE12" s="389"/>
      <c r="AF12" s="205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  <c r="IX12" s="93"/>
    </row>
    <row r="13" spans="1:258" ht="6" customHeight="1" thickBot="1" x14ac:dyDescent="0.2">
      <c r="A13" s="174"/>
      <c r="B13" s="206"/>
      <c r="C13" s="174"/>
      <c r="D13" s="207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</row>
    <row r="14" spans="1:258" ht="13.5" customHeight="1" x14ac:dyDescent="0.15">
      <c r="A14" s="237" t="s">
        <v>267</v>
      </c>
      <c r="AD14" s="393"/>
      <c r="AE14" s="393"/>
    </row>
    <row r="26" spans="30:31" x14ac:dyDescent="0.15">
      <c r="AD26" s="393"/>
      <c r="AE26" s="393"/>
    </row>
    <row r="38" spans="30:31" x14ac:dyDescent="0.15">
      <c r="AD38" s="393"/>
      <c r="AE38" s="393"/>
    </row>
  </sheetData>
  <mergeCells count="1">
    <mergeCell ref="A5:C5"/>
  </mergeCells>
  <phoneticPr fontId="10"/>
  <hyperlinks>
    <hyperlink ref="AE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0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211" customWidth="1"/>
    <col min="2" max="2" width="11.7109375" style="211" customWidth="1"/>
    <col min="3" max="3" width="1.5703125" style="211" customWidth="1"/>
    <col min="4" max="6" width="5.7109375" style="211" customWidth="1"/>
    <col min="7" max="7" width="6.7109375" style="211" customWidth="1"/>
    <col min="8" max="9" width="7.7109375" style="211" customWidth="1"/>
    <col min="10" max="12" width="6.7109375" style="211" customWidth="1"/>
    <col min="13" max="14" width="9.7109375" style="211" customWidth="1"/>
    <col min="15" max="16" width="9.140625" style="211" customWidth="1"/>
    <col min="17" max="17" width="2.7109375" style="389" customWidth="1"/>
    <col min="18" max="18" width="24.7109375" style="389" customWidth="1"/>
    <col min="19" max="16384" width="10.7109375" style="211"/>
  </cols>
  <sheetData>
    <row r="1" spans="1:19" ht="13.5" x14ac:dyDescent="0.15">
      <c r="R1" s="394" t="s">
        <v>443</v>
      </c>
    </row>
    <row r="2" spans="1:19" ht="21" customHeight="1" x14ac:dyDescent="0.15">
      <c r="A2" s="209"/>
      <c r="B2" s="210"/>
      <c r="C2" s="210"/>
      <c r="G2" s="212"/>
      <c r="H2" s="212"/>
    </row>
    <row r="3" spans="1:19" ht="30" customHeight="1" thickBot="1" x14ac:dyDescent="0.2">
      <c r="A3" s="209" t="s">
        <v>489</v>
      </c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390"/>
      <c r="R3" s="390"/>
    </row>
    <row r="4" spans="1:19" ht="15" customHeight="1" x14ac:dyDescent="0.15">
      <c r="A4" s="521" t="s">
        <v>302</v>
      </c>
      <c r="B4" s="521"/>
      <c r="C4" s="522"/>
      <c r="D4" s="215" t="s">
        <v>301</v>
      </c>
      <c r="E4" s="216"/>
      <c r="F4" s="216"/>
      <c r="G4" s="216"/>
      <c r="H4" s="215" t="s">
        <v>300</v>
      </c>
      <c r="I4" s="216"/>
      <c r="J4" s="527" t="s">
        <v>436</v>
      </c>
      <c r="K4" s="530" t="s">
        <v>437</v>
      </c>
      <c r="L4" s="527" t="s">
        <v>438</v>
      </c>
      <c r="M4" s="215" t="s">
        <v>299</v>
      </c>
      <c r="N4" s="216"/>
      <c r="O4" s="216"/>
      <c r="P4" s="216"/>
      <c r="Q4" s="391"/>
      <c r="R4" s="392"/>
    </row>
    <row r="5" spans="1:19" ht="15" customHeight="1" x14ac:dyDescent="0.15">
      <c r="A5" s="523"/>
      <c r="B5" s="523"/>
      <c r="C5" s="524"/>
      <c r="D5" s="517" t="s">
        <v>1</v>
      </c>
      <c r="E5" s="517" t="s">
        <v>298</v>
      </c>
      <c r="F5" s="517" t="s">
        <v>297</v>
      </c>
      <c r="G5" s="517" t="s">
        <v>33</v>
      </c>
      <c r="H5" s="217" t="s">
        <v>439</v>
      </c>
      <c r="I5" s="217" t="s">
        <v>297</v>
      </c>
      <c r="J5" s="528"/>
      <c r="K5" s="531"/>
      <c r="L5" s="528"/>
      <c r="M5" s="517" t="s">
        <v>1</v>
      </c>
      <c r="N5" s="517" t="s">
        <v>296</v>
      </c>
      <c r="O5" s="517" t="s">
        <v>295</v>
      </c>
      <c r="P5" s="519" t="s">
        <v>33</v>
      </c>
    </row>
    <row r="6" spans="1:19" ht="12" customHeight="1" x14ac:dyDescent="0.15">
      <c r="A6" s="525"/>
      <c r="B6" s="525"/>
      <c r="C6" s="526"/>
      <c r="D6" s="518"/>
      <c r="E6" s="518"/>
      <c r="F6" s="518"/>
      <c r="G6" s="518"/>
      <c r="H6" s="254" t="s">
        <v>294</v>
      </c>
      <c r="I6" s="254" t="s">
        <v>293</v>
      </c>
      <c r="J6" s="529"/>
      <c r="K6" s="532"/>
      <c r="L6" s="529"/>
      <c r="M6" s="518"/>
      <c r="N6" s="518"/>
      <c r="O6" s="518"/>
      <c r="P6" s="520"/>
    </row>
    <row r="7" spans="1:19" ht="6" customHeight="1" x14ac:dyDescent="0.15">
      <c r="C7" s="218"/>
      <c r="D7" s="219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</row>
    <row r="8" spans="1:19" s="221" customFormat="1" ht="13.5" customHeight="1" x14ac:dyDescent="0.15">
      <c r="B8" s="222" t="s">
        <v>1</v>
      </c>
      <c r="C8" s="223"/>
      <c r="D8" s="36">
        <v>376</v>
      </c>
      <c r="E8" s="37">
        <v>164</v>
      </c>
      <c r="F8" s="37">
        <v>23</v>
      </c>
      <c r="G8" s="37">
        <f>39+1+149</f>
        <v>189</v>
      </c>
      <c r="H8" s="37">
        <v>12172</v>
      </c>
      <c r="I8" s="37">
        <v>823</v>
      </c>
      <c r="J8" s="37">
        <v>257</v>
      </c>
      <c r="K8" s="37">
        <v>131</v>
      </c>
      <c r="L8" s="37">
        <f>15+52</f>
        <v>67</v>
      </c>
      <c r="M8" s="37">
        <v>702870</v>
      </c>
      <c r="N8" s="37">
        <v>669041</v>
      </c>
      <c r="O8" s="37">
        <v>293</v>
      </c>
      <c r="P8" s="37">
        <f>21871+3+11662</f>
        <v>33536</v>
      </c>
      <c r="Q8" s="389"/>
      <c r="R8" s="389"/>
      <c r="S8" s="224"/>
    </row>
    <row r="9" spans="1:19" ht="9" customHeight="1" x14ac:dyDescent="0.15">
      <c r="B9" s="223"/>
      <c r="C9" s="218"/>
      <c r="D9" s="38"/>
      <c r="E9" s="39"/>
      <c r="F9" s="39"/>
      <c r="G9" s="37"/>
      <c r="H9" s="39"/>
      <c r="I9" s="39"/>
      <c r="J9" s="39"/>
      <c r="K9" s="39"/>
      <c r="L9" s="39"/>
      <c r="M9" s="39"/>
      <c r="N9" s="39"/>
      <c r="O9" s="39"/>
      <c r="P9" s="37"/>
      <c r="S9" s="221"/>
    </row>
    <row r="10" spans="1:19" ht="13.5" customHeight="1" x14ac:dyDescent="0.15">
      <c r="B10" s="225" t="s">
        <v>20</v>
      </c>
      <c r="C10" s="226"/>
      <c r="D10" s="40">
        <v>130</v>
      </c>
      <c r="E10" s="41">
        <v>57</v>
      </c>
      <c r="F10" s="41">
        <v>7</v>
      </c>
      <c r="G10" s="41">
        <f>17+1+48</f>
        <v>66</v>
      </c>
      <c r="H10" s="41">
        <v>2517</v>
      </c>
      <c r="I10" s="41">
        <v>36</v>
      </c>
      <c r="J10" s="41">
        <v>95</v>
      </c>
      <c r="K10" s="41">
        <v>53</v>
      </c>
      <c r="L10" s="41">
        <f>3+20</f>
        <v>23</v>
      </c>
      <c r="M10" s="41">
        <v>220536</v>
      </c>
      <c r="N10" s="47">
        <v>209380</v>
      </c>
      <c r="O10" s="41">
        <v>0</v>
      </c>
      <c r="P10" s="41">
        <f>7797+3+3356</f>
        <v>11156</v>
      </c>
      <c r="S10" s="224"/>
    </row>
    <row r="11" spans="1:19" ht="13.5" customHeight="1" x14ac:dyDescent="0.15">
      <c r="B11" s="225" t="s">
        <v>19</v>
      </c>
      <c r="C11" s="226"/>
      <c r="D11" s="40">
        <v>38</v>
      </c>
      <c r="E11" s="41">
        <v>25</v>
      </c>
      <c r="F11" s="41">
        <v>1</v>
      </c>
      <c r="G11" s="41">
        <f>1+11</f>
        <v>12</v>
      </c>
      <c r="H11" s="41">
        <v>1288</v>
      </c>
      <c r="I11" s="41">
        <v>0</v>
      </c>
      <c r="J11" s="41">
        <v>34</v>
      </c>
      <c r="K11" s="41">
        <v>20</v>
      </c>
      <c r="L11" s="41">
        <f>4+9</f>
        <v>13</v>
      </c>
      <c r="M11" s="41">
        <v>75081</v>
      </c>
      <c r="N11" s="47">
        <v>70288</v>
      </c>
      <c r="O11" s="41">
        <v>0</v>
      </c>
      <c r="P11" s="41">
        <f>51+4742</f>
        <v>4793</v>
      </c>
      <c r="S11" s="221"/>
    </row>
    <row r="12" spans="1:19" ht="13.5" customHeight="1" x14ac:dyDescent="0.15">
      <c r="B12" s="225" t="s">
        <v>18</v>
      </c>
      <c r="C12" s="226"/>
      <c r="D12" s="40">
        <v>20</v>
      </c>
      <c r="E12" s="41">
        <v>8</v>
      </c>
      <c r="F12" s="41">
        <v>0</v>
      </c>
      <c r="G12" s="41">
        <f>3+9</f>
        <v>12</v>
      </c>
      <c r="H12" s="41">
        <v>1420</v>
      </c>
      <c r="I12" s="41">
        <v>0</v>
      </c>
      <c r="J12" s="41">
        <v>19</v>
      </c>
      <c r="K12" s="41">
        <v>16</v>
      </c>
      <c r="L12" s="41">
        <f>2+5</f>
        <v>7</v>
      </c>
      <c r="M12" s="41">
        <v>78640</v>
      </c>
      <c r="N12" s="47">
        <v>75480</v>
      </c>
      <c r="O12" s="41">
        <v>0</v>
      </c>
      <c r="P12" s="41">
        <f>861+2299</f>
        <v>3160</v>
      </c>
      <c r="S12" s="221"/>
    </row>
    <row r="13" spans="1:19" ht="13.5" customHeight="1" x14ac:dyDescent="0.15">
      <c r="B13" s="225" t="s">
        <v>17</v>
      </c>
      <c r="C13" s="226"/>
      <c r="D13" s="40">
        <v>14</v>
      </c>
      <c r="E13" s="41">
        <v>5</v>
      </c>
      <c r="F13" s="41">
        <v>0</v>
      </c>
      <c r="G13" s="41">
        <f>3+6</f>
        <v>9</v>
      </c>
      <c r="H13" s="41">
        <v>1969</v>
      </c>
      <c r="I13" s="41">
        <v>0</v>
      </c>
      <c r="J13" s="41">
        <v>10</v>
      </c>
      <c r="K13" s="41">
        <v>3</v>
      </c>
      <c r="L13" s="41">
        <f>0+2</f>
        <v>2</v>
      </c>
      <c r="M13" s="41">
        <v>53800</v>
      </c>
      <c r="N13" s="47">
        <v>48199</v>
      </c>
      <c r="O13" s="41">
        <v>0</v>
      </c>
      <c r="P13" s="41">
        <f>5488+113</f>
        <v>5601</v>
      </c>
      <c r="S13" s="221"/>
    </row>
    <row r="14" spans="1:19" ht="13.5" customHeight="1" x14ac:dyDescent="0.15">
      <c r="B14" s="225" t="s">
        <v>16</v>
      </c>
      <c r="C14" s="226"/>
      <c r="D14" s="40">
        <v>13</v>
      </c>
      <c r="E14" s="41">
        <v>10</v>
      </c>
      <c r="F14" s="41">
        <v>2</v>
      </c>
      <c r="G14" s="41">
        <f>1+0</f>
        <v>1</v>
      </c>
      <c r="H14" s="41">
        <v>1115</v>
      </c>
      <c r="I14" s="41">
        <v>700</v>
      </c>
      <c r="J14" s="41">
        <v>13</v>
      </c>
      <c r="K14" s="41">
        <v>3</v>
      </c>
      <c r="L14" s="41">
        <f>0+2</f>
        <v>2</v>
      </c>
      <c r="M14" s="41">
        <v>62511</v>
      </c>
      <c r="N14" s="47">
        <v>62037</v>
      </c>
      <c r="O14" s="41">
        <v>290</v>
      </c>
      <c r="P14" s="41">
        <f>180+4</f>
        <v>184</v>
      </c>
      <c r="Q14" s="393"/>
      <c r="R14" s="393"/>
      <c r="S14" s="221"/>
    </row>
    <row r="15" spans="1:19" ht="13.5" customHeight="1" x14ac:dyDescent="0.15">
      <c r="B15" s="225" t="s">
        <v>15</v>
      </c>
      <c r="C15" s="225"/>
      <c r="D15" s="40">
        <v>24</v>
      </c>
      <c r="E15" s="41">
        <v>5</v>
      </c>
      <c r="F15" s="41">
        <v>1</v>
      </c>
      <c r="G15" s="41">
        <f>6+12</f>
        <v>18</v>
      </c>
      <c r="H15" s="41">
        <v>482</v>
      </c>
      <c r="I15" s="41">
        <v>1</v>
      </c>
      <c r="J15" s="41">
        <v>7</v>
      </c>
      <c r="K15" s="41">
        <v>1</v>
      </c>
      <c r="L15" s="41">
        <f>0+4</f>
        <v>4</v>
      </c>
      <c r="M15" s="41">
        <v>38273</v>
      </c>
      <c r="N15" s="47">
        <v>33918</v>
      </c>
      <c r="O15" s="41">
        <v>0</v>
      </c>
      <c r="P15" s="41">
        <f>4166+189</f>
        <v>4355</v>
      </c>
      <c r="S15" s="221"/>
    </row>
    <row r="16" spans="1:19" ht="13.5" customHeight="1" x14ac:dyDescent="0.15">
      <c r="B16" s="225" t="s">
        <v>14</v>
      </c>
      <c r="C16" s="225"/>
      <c r="D16" s="40">
        <v>14</v>
      </c>
      <c r="E16" s="41">
        <v>5</v>
      </c>
      <c r="F16" s="41">
        <v>2</v>
      </c>
      <c r="G16" s="41">
        <f>2+5</f>
        <v>7</v>
      </c>
      <c r="H16" s="41">
        <v>263</v>
      </c>
      <c r="I16" s="41">
        <v>7</v>
      </c>
      <c r="J16" s="41">
        <v>8</v>
      </c>
      <c r="K16" s="41">
        <v>4</v>
      </c>
      <c r="L16" s="41">
        <f>1</f>
        <v>1</v>
      </c>
      <c r="M16" s="41">
        <v>8634</v>
      </c>
      <c r="N16" s="47">
        <v>6769</v>
      </c>
      <c r="O16" s="41">
        <v>0</v>
      </c>
      <c r="P16" s="41">
        <f>1505+360</f>
        <v>1865</v>
      </c>
      <c r="S16" s="224"/>
    </row>
    <row r="17" spans="1:19" ht="13.5" customHeight="1" x14ac:dyDescent="0.15">
      <c r="B17" s="225" t="s">
        <v>292</v>
      </c>
      <c r="C17" s="225"/>
      <c r="D17" s="40">
        <v>42</v>
      </c>
      <c r="E17" s="41">
        <v>17</v>
      </c>
      <c r="F17" s="41">
        <v>0</v>
      </c>
      <c r="G17" s="41">
        <f>1+24</f>
        <v>25</v>
      </c>
      <c r="H17" s="41">
        <v>1255</v>
      </c>
      <c r="I17" s="41">
        <v>0</v>
      </c>
      <c r="J17" s="41">
        <v>26</v>
      </c>
      <c r="K17" s="41">
        <v>5</v>
      </c>
      <c r="L17" s="41">
        <f>1+4</f>
        <v>5</v>
      </c>
      <c r="M17" s="41">
        <v>26673</v>
      </c>
      <c r="N17" s="47">
        <v>24917</v>
      </c>
      <c r="O17" s="41">
        <v>0</v>
      </c>
      <c r="P17" s="41">
        <f>1500+256</f>
        <v>1756</v>
      </c>
      <c r="S17" s="221"/>
    </row>
    <row r="18" spans="1:19" ht="13.5" customHeight="1" x14ac:dyDescent="0.15">
      <c r="B18" s="225" t="s">
        <v>291</v>
      </c>
      <c r="C18" s="218"/>
      <c r="D18" s="40">
        <v>6</v>
      </c>
      <c r="E18" s="41">
        <v>3</v>
      </c>
      <c r="F18" s="41">
        <v>1</v>
      </c>
      <c r="G18" s="41">
        <f>0+2</f>
        <v>2</v>
      </c>
      <c r="H18" s="41">
        <v>216</v>
      </c>
      <c r="I18" s="41">
        <v>1</v>
      </c>
      <c r="J18" s="41">
        <v>5</v>
      </c>
      <c r="K18" s="41">
        <v>2</v>
      </c>
      <c r="L18" s="41">
        <f>0</f>
        <v>0</v>
      </c>
      <c r="M18" s="41">
        <v>23525</v>
      </c>
      <c r="N18" s="47">
        <v>23522</v>
      </c>
      <c r="O18" s="41">
        <v>3</v>
      </c>
      <c r="P18" s="41">
        <v>0</v>
      </c>
      <c r="S18" s="221"/>
    </row>
    <row r="19" spans="1:19" ht="13.5" customHeight="1" x14ac:dyDescent="0.15">
      <c r="B19" s="225" t="s">
        <v>290</v>
      </c>
      <c r="C19" s="218"/>
      <c r="D19" s="40">
        <v>5</v>
      </c>
      <c r="E19" s="41">
        <v>3</v>
      </c>
      <c r="F19" s="41">
        <v>0</v>
      </c>
      <c r="G19" s="41">
        <f>0+2</f>
        <v>2</v>
      </c>
      <c r="H19" s="41">
        <v>190</v>
      </c>
      <c r="I19" s="41">
        <v>0</v>
      </c>
      <c r="J19" s="41">
        <v>4</v>
      </c>
      <c r="K19" s="41">
        <v>2</v>
      </c>
      <c r="L19" s="41">
        <v>1</v>
      </c>
      <c r="M19" s="41">
        <v>29333</v>
      </c>
      <c r="N19" s="47">
        <v>29320</v>
      </c>
      <c r="O19" s="41">
        <v>0</v>
      </c>
      <c r="P19" s="41">
        <v>13</v>
      </c>
      <c r="S19" s="221"/>
    </row>
    <row r="20" spans="1:19" ht="13.5" customHeight="1" x14ac:dyDescent="0.15">
      <c r="B20" s="225" t="s">
        <v>289</v>
      </c>
      <c r="C20" s="218"/>
      <c r="D20" s="40">
        <v>13</v>
      </c>
      <c r="E20" s="41">
        <v>5</v>
      </c>
      <c r="F20" s="41">
        <v>1</v>
      </c>
      <c r="G20" s="41">
        <f>0+7</f>
        <v>7</v>
      </c>
      <c r="H20" s="41">
        <v>432</v>
      </c>
      <c r="I20" s="41">
        <v>10</v>
      </c>
      <c r="J20" s="41">
        <v>11</v>
      </c>
      <c r="K20" s="41">
        <v>6</v>
      </c>
      <c r="L20" s="41">
        <v>1</v>
      </c>
      <c r="M20" s="41">
        <v>15934</v>
      </c>
      <c r="N20" s="47">
        <v>15667</v>
      </c>
      <c r="O20" s="41">
        <v>0</v>
      </c>
      <c r="P20" s="41">
        <f>78+189</f>
        <v>267</v>
      </c>
      <c r="S20" s="221"/>
    </row>
    <row r="21" spans="1:19" ht="13.5" customHeight="1" x14ac:dyDescent="0.15">
      <c r="B21" s="225" t="s">
        <v>288</v>
      </c>
      <c r="C21" s="218"/>
      <c r="D21" s="40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S21" s="221"/>
    </row>
    <row r="22" spans="1:19" ht="13.5" customHeight="1" x14ac:dyDescent="0.15">
      <c r="B22" s="225" t="s">
        <v>287</v>
      </c>
      <c r="C22" s="218"/>
      <c r="D22" s="40">
        <v>1</v>
      </c>
      <c r="E22" s="41">
        <v>0</v>
      </c>
      <c r="F22" s="41">
        <v>0</v>
      </c>
      <c r="G22" s="41">
        <f>0+1</f>
        <v>1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S22" s="221"/>
    </row>
    <row r="23" spans="1:19" ht="13.5" customHeight="1" x14ac:dyDescent="0.15">
      <c r="B23" s="225" t="s">
        <v>286</v>
      </c>
      <c r="C23" s="218"/>
      <c r="D23" s="40">
        <v>29</v>
      </c>
      <c r="E23" s="41">
        <v>7</v>
      </c>
      <c r="F23" s="41">
        <v>7</v>
      </c>
      <c r="G23" s="41">
        <f>2+13</f>
        <v>15</v>
      </c>
      <c r="H23" s="41">
        <v>717</v>
      </c>
      <c r="I23" s="41">
        <v>49</v>
      </c>
      <c r="J23" s="41">
        <v>8</v>
      </c>
      <c r="K23" s="41">
        <v>5</v>
      </c>
      <c r="L23" s="41">
        <f>1+3</f>
        <v>4</v>
      </c>
      <c r="M23" s="41">
        <v>49681</v>
      </c>
      <c r="N23" s="47">
        <v>49563</v>
      </c>
      <c r="O23" s="41">
        <v>0</v>
      </c>
      <c r="P23" s="41">
        <f>110+8</f>
        <v>118</v>
      </c>
      <c r="S23" s="221"/>
    </row>
    <row r="24" spans="1:19" ht="13.5" customHeight="1" x14ac:dyDescent="0.15">
      <c r="B24" s="225" t="s">
        <v>285</v>
      </c>
      <c r="C24" s="218"/>
      <c r="D24" s="40">
        <v>7</v>
      </c>
      <c r="E24" s="41">
        <v>4</v>
      </c>
      <c r="F24" s="41">
        <v>0</v>
      </c>
      <c r="G24" s="41">
        <f>2+1</f>
        <v>3</v>
      </c>
      <c r="H24" s="41">
        <v>91</v>
      </c>
      <c r="I24" s="41">
        <v>0</v>
      </c>
      <c r="J24" s="41">
        <v>4</v>
      </c>
      <c r="K24" s="41">
        <v>5</v>
      </c>
      <c r="L24" s="41">
        <f>0+1</f>
        <v>1</v>
      </c>
      <c r="M24" s="41">
        <v>11667</v>
      </c>
      <c r="N24" s="41">
        <v>11620</v>
      </c>
      <c r="O24" s="41">
        <v>0</v>
      </c>
      <c r="P24" s="41">
        <f>35+12</f>
        <v>47</v>
      </c>
      <c r="S24" s="221"/>
    </row>
    <row r="25" spans="1:19" ht="13.5" customHeight="1" x14ac:dyDescent="0.15">
      <c r="B25" s="225" t="s">
        <v>284</v>
      </c>
      <c r="C25" s="218"/>
      <c r="D25" s="40">
        <v>1</v>
      </c>
      <c r="E25" s="41">
        <v>0</v>
      </c>
      <c r="F25" s="41">
        <v>0</v>
      </c>
      <c r="G25" s="41">
        <f>0+1</f>
        <v>1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7">
        <v>0</v>
      </c>
      <c r="O25" s="41">
        <v>0</v>
      </c>
      <c r="P25" s="41">
        <v>0</v>
      </c>
      <c r="S25" s="221"/>
    </row>
    <row r="26" spans="1:19" ht="13.5" customHeight="1" x14ac:dyDescent="0.15">
      <c r="B26" s="225" t="s">
        <v>283</v>
      </c>
      <c r="C26" s="218"/>
      <c r="D26" s="40">
        <v>19</v>
      </c>
      <c r="E26" s="41">
        <v>10</v>
      </c>
      <c r="F26" s="41">
        <v>1</v>
      </c>
      <c r="G26" s="41">
        <f>1+7</f>
        <v>8</v>
      </c>
      <c r="H26" s="41">
        <v>217</v>
      </c>
      <c r="I26" s="41">
        <v>19</v>
      </c>
      <c r="J26" s="41">
        <v>13</v>
      </c>
      <c r="K26" s="41">
        <v>6</v>
      </c>
      <c r="L26" s="41">
        <f>2+1</f>
        <v>3</v>
      </c>
      <c r="M26" s="41">
        <v>8582</v>
      </c>
      <c r="N26" s="47">
        <v>8361</v>
      </c>
      <c r="O26" s="41">
        <v>0</v>
      </c>
      <c r="P26" s="41">
        <f>100+121</f>
        <v>221</v>
      </c>
      <c r="Q26" s="393"/>
      <c r="R26" s="393"/>
      <c r="S26" s="221"/>
    </row>
    <row r="27" spans="1:19" ht="6" customHeight="1" thickBot="1" x14ac:dyDescent="0.2">
      <c r="A27" s="227"/>
      <c r="B27" s="227"/>
      <c r="C27" s="228"/>
      <c r="D27" s="22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</row>
    <row r="28" spans="1:19" ht="13.5" customHeight="1" x14ac:dyDescent="0.15">
      <c r="A28" s="211" t="s">
        <v>460</v>
      </c>
      <c r="P28" s="231"/>
      <c r="S28" s="231"/>
    </row>
    <row r="29" spans="1:19" ht="13.5" customHeight="1" x14ac:dyDescent="0.15">
      <c r="A29" s="211" t="s">
        <v>354</v>
      </c>
    </row>
    <row r="38" spans="17:18" x14ac:dyDescent="0.15">
      <c r="Q38" s="393"/>
      <c r="R38" s="393"/>
    </row>
  </sheetData>
  <mergeCells count="12">
    <mergeCell ref="M5:M6"/>
    <mergeCell ref="N5:N6"/>
    <mergeCell ref="O5:O6"/>
    <mergeCell ref="P5:P6"/>
    <mergeCell ref="A4:C6"/>
    <mergeCell ref="J4:J6"/>
    <mergeCell ref="K4:K6"/>
    <mergeCell ref="L4:L6"/>
    <mergeCell ref="D5:D6"/>
    <mergeCell ref="E5:E6"/>
    <mergeCell ref="F5:F6"/>
    <mergeCell ref="G5:G6"/>
  </mergeCells>
  <phoneticPr fontId="10"/>
  <hyperlinks>
    <hyperlink ref="R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8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6" customWidth="1"/>
    <col min="2" max="2" width="2.7109375" style="6" customWidth="1"/>
    <col min="3" max="3" width="37" style="6" customWidth="1"/>
    <col min="4" max="4" width="1.7109375" style="6" customWidth="1"/>
    <col min="5" max="14" width="6.85546875" style="6" customWidth="1"/>
    <col min="15" max="15" width="2.7109375" style="389" customWidth="1"/>
    <col min="16" max="16" width="24.7109375" style="389" customWidth="1"/>
    <col min="17" max="16384" width="10.7109375" style="6"/>
  </cols>
  <sheetData>
    <row r="1" spans="1:258" ht="13.5" x14ac:dyDescent="0.15">
      <c r="P1" s="394" t="s">
        <v>443</v>
      </c>
    </row>
    <row r="2" spans="1:258" ht="21" customHeight="1" x14ac:dyDescent="0.15">
      <c r="A2" s="427" t="s">
        <v>319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258" ht="30" customHeight="1" thickBot="1" x14ac:dyDescent="0.2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282" t="s">
        <v>253</v>
      </c>
      <c r="O3" s="390"/>
      <c r="P3" s="390"/>
    </row>
    <row r="4" spans="1:258" ht="27" customHeight="1" x14ac:dyDescent="0.15">
      <c r="A4" s="428" t="s">
        <v>318</v>
      </c>
      <c r="B4" s="428"/>
      <c r="C4" s="428"/>
      <c r="D4" s="533"/>
      <c r="E4" s="534" t="s">
        <v>364</v>
      </c>
      <c r="F4" s="533"/>
      <c r="G4" s="534" t="s">
        <v>423</v>
      </c>
      <c r="H4" s="533"/>
      <c r="I4" s="534" t="s">
        <v>440</v>
      </c>
      <c r="J4" s="533"/>
      <c r="K4" s="534" t="s">
        <v>461</v>
      </c>
      <c r="L4" s="428"/>
      <c r="M4" s="534" t="s">
        <v>490</v>
      </c>
      <c r="N4" s="428"/>
      <c r="O4" s="391"/>
      <c r="P4" s="392"/>
    </row>
    <row r="5" spans="1:258" ht="6" customHeight="1" x14ac:dyDescent="0.15">
      <c r="A5" s="284"/>
      <c r="B5" s="284"/>
      <c r="C5" s="284"/>
      <c r="D5" s="284"/>
      <c r="E5" s="364"/>
      <c r="F5" s="281"/>
      <c r="G5" s="281"/>
      <c r="H5" s="281"/>
      <c r="I5" s="281"/>
      <c r="J5" s="281"/>
      <c r="K5" s="281"/>
      <c r="L5" s="281"/>
    </row>
    <row r="6" spans="1:258" s="3" customFormat="1" ht="31.5" customHeight="1" x14ac:dyDescent="0.15">
      <c r="A6" s="365"/>
      <c r="B6" s="535" t="s">
        <v>1</v>
      </c>
      <c r="C6" s="535"/>
      <c r="D6" s="366"/>
      <c r="E6" s="367">
        <v>6</v>
      </c>
      <c r="F6" s="368">
        <v>1233</v>
      </c>
      <c r="G6" s="367">
        <v>12</v>
      </c>
      <c r="H6" s="368">
        <v>1253</v>
      </c>
      <c r="I6" s="367">
        <v>11</v>
      </c>
      <c r="J6" s="368">
        <v>1326</v>
      </c>
      <c r="K6" s="367">
        <v>6</v>
      </c>
      <c r="L6" s="368">
        <v>2309</v>
      </c>
      <c r="M6" s="369">
        <v>4</v>
      </c>
      <c r="N6" s="370">
        <v>1650</v>
      </c>
      <c r="O6" s="389"/>
      <c r="P6" s="389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  <c r="EA6" s="286"/>
      <c r="EB6" s="286"/>
      <c r="EC6" s="286"/>
      <c r="ED6" s="286"/>
      <c r="EE6" s="286"/>
      <c r="EF6" s="286"/>
      <c r="EG6" s="286"/>
      <c r="EH6" s="286"/>
      <c r="EI6" s="286"/>
      <c r="EJ6" s="286"/>
      <c r="EK6" s="286"/>
      <c r="EL6" s="286"/>
      <c r="EM6" s="286"/>
      <c r="EN6" s="286"/>
      <c r="EO6" s="286"/>
      <c r="EP6" s="286"/>
      <c r="EQ6" s="286"/>
      <c r="ER6" s="286"/>
      <c r="ES6" s="286"/>
      <c r="ET6" s="286"/>
      <c r="EU6" s="286"/>
      <c r="EV6" s="286"/>
      <c r="EW6" s="286"/>
      <c r="EX6" s="286"/>
      <c r="EY6" s="286"/>
      <c r="EZ6" s="286"/>
      <c r="FA6" s="286"/>
      <c r="FB6" s="286"/>
      <c r="FC6" s="286"/>
      <c r="FD6" s="286"/>
      <c r="FE6" s="286"/>
      <c r="FF6" s="286"/>
      <c r="FG6" s="286"/>
      <c r="FH6" s="286"/>
      <c r="FI6" s="286"/>
      <c r="FJ6" s="286"/>
      <c r="FK6" s="286"/>
      <c r="FL6" s="286"/>
      <c r="FM6" s="286"/>
      <c r="FN6" s="286"/>
      <c r="FO6" s="286"/>
      <c r="FP6" s="286"/>
      <c r="FQ6" s="286"/>
      <c r="FR6" s="286"/>
      <c r="FS6" s="286"/>
      <c r="FT6" s="286"/>
      <c r="FU6" s="286"/>
      <c r="FV6" s="286"/>
      <c r="FW6" s="286"/>
      <c r="FX6" s="286"/>
      <c r="FY6" s="286"/>
      <c r="FZ6" s="286"/>
      <c r="GA6" s="286"/>
      <c r="GB6" s="286"/>
      <c r="GC6" s="286"/>
      <c r="GD6" s="286"/>
      <c r="GE6" s="286"/>
      <c r="GF6" s="286"/>
      <c r="GG6" s="286"/>
      <c r="GH6" s="286"/>
      <c r="GI6" s="286"/>
      <c r="GJ6" s="286"/>
      <c r="GK6" s="286"/>
      <c r="GL6" s="286"/>
      <c r="GM6" s="286"/>
      <c r="GN6" s="286"/>
      <c r="GO6" s="286"/>
      <c r="GP6" s="286"/>
      <c r="GQ6" s="286"/>
      <c r="GR6" s="286"/>
      <c r="GS6" s="286"/>
      <c r="GT6" s="286"/>
      <c r="GU6" s="286"/>
      <c r="GV6" s="286"/>
      <c r="GW6" s="286"/>
      <c r="GX6" s="286"/>
      <c r="GY6" s="286"/>
      <c r="GZ6" s="286"/>
      <c r="HA6" s="286"/>
      <c r="HB6" s="286"/>
      <c r="HC6" s="286"/>
      <c r="HD6" s="286"/>
      <c r="HE6" s="286"/>
      <c r="HF6" s="286"/>
      <c r="HG6" s="286"/>
      <c r="HH6" s="286"/>
      <c r="HI6" s="286"/>
      <c r="HJ6" s="286"/>
      <c r="HK6" s="286"/>
      <c r="HL6" s="286"/>
      <c r="HM6" s="286"/>
      <c r="HN6" s="286"/>
      <c r="HO6" s="286"/>
      <c r="HP6" s="286"/>
      <c r="HQ6" s="286"/>
      <c r="HR6" s="286"/>
      <c r="HS6" s="286"/>
      <c r="HT6" s="286"/>
      <c r="HU6" s="286"/>
      <c r="HV6" s="286"/>
      <c r="HW6" s="286"/>
      <c r="HX6" s="286"/>
      <c r="HY6" s="286"/>
      <c r="HZ6" s="286"/>
      <c r="IA6" s="286"/>
      <c r="IB6" s="286"/>
      <c r="IC6" s="286"/>
      <c r="ID6" s="286"/>
      <c r="IE6" s="286"/>
      <c r="IF6" s="286"/>
      <c r="IG6" s="286"/>
      <c r="IH6" s="286"/>
      <c r="II6" s="286"/>
      <c r="IJ6" s="286"/>
      <c r="IK6" s="286"/>
      <c r="IL6" s="286"/>
      <c r="IM6" s="286"/>
      <c r="IN6" s="286"/>
      <c r="IO6" s="286"/>
      <c r="IP6" s="286"/>
      <c r="IQ6" s="286"/>
      <c r="IR6" s="286"/>
      <c r="IS6" s="286"/>
      <c r="IT6" s="286"/>
      <c r="IU6" s="286"/>
      <c r="IV6" s="286"/>
      <c r="IW6" s="286"/>
      <c r="IX6" s="286"/>
    </row>
    <row r="7" spans="1:258" ht="16.5" customHeight="1" x14ac:dyDescent="0.15">
      <c r="A7" s="284"/>
      <c r="B7" s="284"/>
      <c r="C7" s="284"/>
      <c r="D7" s="284"/>
      <c r="E7" s="371"/>
      <c r="F7" s="281"/>
      <c r="G7" s="372"/>
      <c r="H7" s="281"/>
      <c r="I7" s="372"/>
      <c r="J7" s="281"/>
      <c r="K7" s="372"/>
      <c r="L7" s="373"/>
      <c r="M7" s="374"/>
      <c r="N7" s="375"/>
    </row>
    <row r="8" spans="1:258" ht="31.5" customHeight="1" x14ac:dyDescent="0.15">
      <c r="A8" s="376"/>
      <c r="B8" s="535" t="s">
        <v>317</v>
      </c>
      <c r="C8" s="535"/>
      <c r="D8" s="366"/>
      <c r="E8" s="367">
        <v>1</v>
      </c>
      <c r="F8" s="368">
        <v>352</v>
      </c>
      <c r="G8" s="367">
        <v>5</v>
      </c>
      <c r="H8" s="368">
        <v>319</v>
      </c>
      <c r="I8" s="367">
        <v>3</v>
      </c>
      <c r="J8" s="368">
        <v>354</v>
      </c>
      <c r="K8" s="367">
        <v>2</v>
      </c>
      <c r="L8" s="368">
        <v>421</v>
      </c>
      <c r="M8" s="369">
        <v>1</v>
      </c>
      <c r="N8" s="370">
        <v>332</v>
      </c>
      <c r="S8" s="377"/>
    </row>
    <row r="9" spans="1:258" ht="31.5" customHeight="1" x14ac:dyDescent="0.15">
      <c r="A9" s="378"/>
      <c r="B9" s="378"/>
      <c r="C9" s="378" t="s">
        <v>31</v>
      </c>
      <c r="D9" s="376"/>
      <c r="E9" s="379">
        <v>1</v>
      </c>
      <c r="F9" s="380">
        <v>105</v>
      </c>
      <c r="G9" s="372"/>
      <c r="H9" s="380">
        <v>87</v>
      </c>
      <c r="I9" s="372"/>
      <c r="J9" s="380">
        <v>132</v>
      </c>
      <c r="K9" s="372"/>
      <c r="L9" s="380">
        <v>184</v>
      </c>
      <c r="M9" s="374"/>
      <c r="N9" s="375">
        <v>103</v>
      </c>
    </row>
    <row r="10" spans="1:258" ht="31.5" customHeight="1" x14ac:dyDescent="0.15">
      <c r="A10" s="381"/>
      <c r="B10" s="378"/>
      <c r="C10" s="378" t="s">
        <v>316</v>
      </c>
      <c r="D10" s="382"/>
      <c r="E10" s="371"/>
      <c r="F10" s="380">
        <v>8</v>
      </c>
      <c r="G10" s="372"/>
      <c r="H10" s="380">
        <v>8</v>
      </c>
      <c r="I10" s="372"/>
      <c r="J10" s="380">
        <v>2</v>
      </c>
      <c r="K10" s="372"/>
      <c r="L10" s="380">
        <v>4</v>
      </c>
      <c r="M10" s="374"/>
      <c r="N10" s="375">
        <v>4</v>
      </c>
    </row>
    <row r="11" spans="1:258" ht="31.5" customHeight="1" x14ac:dyDescent="0.15">
      <c r="A11" s="378"/>
      <c r="B11" s="378"/>
      <c r="C11" s="378" t="s">
        <v>315</v>
      </c>
      <c r="D11" s="376"/>
      <c r="E11" s="371"/>
      <c r="F11" s="380">
        <v>16</v>
      </c>
      <c r="G11" s="372"/>
      <c r="H11" s="380">
        <v>9</v>
      </c>
      <c r="I11" s="372"/>
      <c r="J11" s="380">
        <v>14</v>
      </c>
      <c r="K11" s="372"/>
      <c r="L11" s="380">
        <v>10</v>
      </c>
      <c r="M11" s="374"/>
      <c r="N11" s="375">
        <v>13</v>
      </c>
    </row>
    <row r="12" spans="1:258" ht="31.5" customHeight="1" x14ac:dyDescent="0.15">
      <c r="A12" s="378"/>
      <c r="B12" s="378"/>
      <c r="C12" s="378" t="s">
        <v>314</v>
      </c>
      <c r="D12" s="376"/>
      <c r="E12" s="371"/>
      <c r="F12" s="380">
        <v>16</v>
      </c>
      <c r="G12" s="372"/>
      <c r="H12" s="380">
        <v>18</v>
      </c>
      <c r="I12" s="372"/>
      <c r="J12" s="380">
        <v>19</v>
      </c>
      <c r="K12" s="372">
        <v>1</v>
      </c>
      <c r="L12" s="380">
        <v>20</v>
      </c>
      <c r="M12" s="374"/>
      <c r="N12" s="375">
        <v>12</v>
      </c>
    </row>
    <row r="13" spans="1:258" ht="31.5" customHeight="1" x14ac:dyDescent="0.15">
      <c r="A13" s="378"/>
      <c r="B13" s="378"/>
      <c r="C13" s="378" t="s">
        <v>313</v>
      </c>
      <c r="D13" s="376"/>
      <c r="E13" s="371"/>
      <c r="F13" s="380">
        <v>6</v>
      </c>
      <c r="G13" s="372">
        <v>1</v>
      </c>
      <c r="H13" s="380">
        <v>9</v>
      </c>
      <c r="I13" s="372"/>
      <c r="J13" s="380">
        <v>10</v>
      </c>
      <c r="K13" s="372"/>
      <c r="L13" s="380">
        <v>5</v>
      </c>
      <c r="M13" s="374"/>
      <c r="N13" s="375">
        <v>13</v>
      </c>
    </row>
    <row r="14" spans="1:258" ht="31.5" customHeight="1" x14ac:dyDescent="0.15">
      <c r="A14" s="378"/>
      <c r="B14" s="378"/>
      <c r="C14" s="378" t="s">
        <v>30</v>
      </c>
      <c r="D14" s="376"/>
      <c r="E14" s="371"/>
      <c r="F14" s="380">
        <v>26</v>
      </c>
      <c r="G14" s="372"/>
      <c r="H14" s="380">
        <v>23</v>
      </c>
      <c r="I14" s="372">
        <v>1</v>
      </c>
      <c r="J14" s="380">
        <v>27</v>
      </c>
      <c r="K14" s="372"/>
      <c r="L14" s="380">
        <v>24</v>
      </c>
      <c r="M14" s="374"/>
      <c r="N14" s="375">
        <v>19</v>
      </c>
      <c r="O14" s="393"/>
      <c r="P14" s="393"/>
    </row>
    <row r="15" spans="1:258" ht="31.5" customHeight="1" x14ac:dyDescent="0.15">
      <c r="A15" s="378"/>
      <c r="B15" s="378"/>
      <c r="C15" s="378" t="s">
        <v>312</v>
      </c>
      <c r="D15" s="376"/>
      <c r="E15" s="371"/>
      <c r="F15" s="380">
        <v>12</v>
      </c>
      <c r="G15" s="372">
        <v>1</v>
      </c>
      <c r="H15" s="380">
        <v>25</v>
      </c>
      <c r="I15" s="372"/>
      <c r="J15" s="380">
        <v>15</v>
      </c>
      <c r="K15" s="372"/>
      <c r="L15" s="380">
        <v>20</v>
      </c>
      <c r="M15" s="374"/>
      <c r="N15" s="375">
        <v>15</v>
      </c>
    </row>
    <row r="16" spans="1:258" ht="31.5" customHeight="1" x14ac:dyDescent="0.15">
      <c r="A16" s="378"/>
      <c r="B16" s="378"/>
      <c r="C16" s="378" t="s">
        <v>29</v>
      </c>
      <c r="D16" s="376"/>
      <c r="E16" s="371"/>
      <c r="F16" s="380">
        <v>6</v>
      </c>
      <c r="G16" s="372"/>
      <c r="H16" s="380">
        <v>4</v>
      </c>
      <c r="I16" s="372"/>
      <c r="J16" s="380">
        <v>4</v>
      </c>
      <c r="K16" s="372"/>
      <c r="L16" s="380">
        <v>3</v>
      </c>
      <c r="M16" s="374"/>
      <c r="N16" s="375">
        <v>7</v>
      </c>
    </row>
    <row r="17" spans="1:16" ht="31.5" customHeight="1" x14ac:dyDescent="0.15">
      <c r="A17" s="378"/>
      <c r="B17" s="378"/>
      <c r="C17" s="378" t="s">
        <v>28</v>
      </c>
      <c r="D17" s="376"/>
      <c r="E17" s="371"/>
      <c r="F17" s="380">
        <v>0</v>
      </c>
      <c r="G17" s="372"/>
      <c r="H17" s="380">
        <v>2</v>
      </c>
      <c r="I17" s="372"/>
      <c r="J17" s="380">
        <v>1</v>
      </c>
      <c r="K17" s="372"/>
      <c r="L17" s="380">
        <v>3</v>
      </c>
      <c r="M17" s="374"/>
      <c r="N17" s="375">
        <v>2</v>
      </c>
    </row>
    <row r="18" spans="1:16" ht="31.5" customHeight="1" x14ac:dyDescent="0.15">
      <c r="A18" s="378"/>
      <c r="B18" s="378"/>
      <c r="C18" s="378" t="s">
        <v>27</v>
      </c>
      <c r="D18" s="376"/>
      <c r="E18" s="371"/>
      <c r="F18" s="380">
        <v>75</v>
      </c>
      <c r="G18" s="372"/>
      <c r="H18" s="380">
        <v>59</v>
      </c>
      <c r="I18" s="372"/>
      <c r="J18" s="380">
        <v>56</v>
      </c>
      <c r="K18" s="372"/>
      <c r="L18" s="380">
        <v>58</v>
      </c>
      <c r="M18" s="374"/>
      <c r="N18" s="375">
        <v>56</v>
      </c>
    </row>
    <row r="19" spans="1:16" ht="31.5" customHeight="1" x14ac:dyDescent="0.15">
      <c r="A19" s="378"/>
      <c r="B19" s="378"/>
      <c r="C19" s="378" t="s">
        <v>311</v>
      </c>
      <c r="D19" s="376"/>
      <c r="E19" s="371"/>
      <c r="F19" s="380">
        <v>26</v>
      </c>
      <c r="G19" s="372"/>
      <c r="H19" s="380">
        <v>17</v>
      </c>
      <c r="I19" s="372"/>
      <c r="J19" s="380">
        <v>22</v>
      </c>
      <c r="K19" s="372">
        <v>1</v>
      </c>
      <c r="L19" s="380">
        <v>30</v>
      </c>
      <c r="M19" s="374"/>
      <c r="N19" s="375">
        <v>23</v>
      </c>
    </row>
    <row r="20" spans="1:16" ht="31.5" customHeight="1" x14ac:dyDescent="0.15">
      <c r="A20" s="378"/>
      <c r="B20" s="378"/>
      <c r="C20" s="378" t="s">
        <v>26</v>
      </c>
      <c r="D20" s="376"/>
      <c r="E20" s="371"/>
      <c r="F20" s="380">
        <v>6</v>
      </c>
      <c r="G20" s="372"/>
      <c r="H20" s="380">
        <v>6</v>
      </c>
      <c r="I20" s="372"/>
      <c r="J20" s="380">
        <v>9</v>
      </c>
      <c r="K20" s="372"/>
      <c r="L20" s="380">
        <v>6</v>
      </c>
      <c r="M20" s="374">
        <v>1</v>
      </c>
      <c r="N20" s="375">
        <v>8</v>
      </c>
    </row>
    <row r="21" spans="1:16" ht="31.5" customHeight="1" x14ac:dyDescent="0.15">
      <c r="A21" s="378"/>
      <c r="B21" s="378"/>
      <c r="C21" s="378" t="s">
        <v>25</v>
      </c>
      <c r="D21" s="376"/>
      <c r="E21" s="371"/>
      <c r="F21" s="380">
        <v>27</v>
      </c>
      <c r="G21" s="372">
        <v>3</v>
      </c>
      <c r="H21" s="380">
        <v>29</v>
      </c>
      <c r="I21" s="372">
        <v>1</v>
      </c>
      <c r="J21" s="380">
        <v>22</v>
      </c>
      <c r="K21" s="372"/>
      <c r="L21" s="380">
        <v>28</v>
      </c>
      <c r="M21" s="374"/>
      <c r="N21" s="375">
        <v>31</v>
      </c>
    </row>
    <row r="22" spans="1:16" ht="31.5" customHeight="1" x14ac:dyDescent="0.15">
      <c r="A22" s="378"/>
      <c r="B22" s="378"/>
      <c r="C22" s="378" t="s">
        <v>310</v>
      </c>
      <c r="D22" s="376"/>
      <c r="E22" s="371"/>
      <c r="F22" s="380">
        <v>2</v>
      </c>
      <c r="G22" s="372"/>
      <c r="H22" s="380">
        <v>1</v>
      </c>
      <c r="I22" s="372"/>
      <c r="J22" s="380">
        <v>1</v>
      </c>
      <c r="K22" s="372"/>
      <c r="L22" s="380">
        <v>2</v>
      </c>
      <c r="M22" s="374"/>
      <c r="N22" s="375">
        <v>2</v>
      </c>
    </row>
    <row r="23" spans="1:16" ht="31.5" customHeight="1" x14ac:dyDescent="0.15">
      <c r="A23" s="378"/>
      <c r="B23" s="378"/>
      <c r="C23" s="378" t="s">
        <v>24</v>
      </c>
      <c r="D23" s="376"/>
      <c r="E23" s="371"/>
      <c r="F23" s="380">
        <v>21</v>
      </c>
      <c r="G23" s="372"/>
      <c r="H23" s="380">
        <v>22</v>
      </c>
      <c r="I23" s="372">
        <v>1</v>
      </c>
      <c r="J23" s="380">
        <v>20</v>
      </c>
      <c r="K23" s="372"/>
      <c r="L23" s="380">
        <v>24</v>
      </c>
      <c r="M23" s="374"/>
      <c r="N23" s="375">
        <v>24</v>
      </c>
    </row>
    <row r="24" spans="1:16" ht="31.5" customHeight="1" x14ac:dyDescent="0.15">
      <c r="A24" s="376"/>
      <c r="B24" s="535" t="s">
        <v>309</v>
      </c>
      <c r="C24" s="535"/>
      <c r="D24" s="366"/>
      <c r="E24" s="383"/>
      <c r="F24" s="368">
        <v>4</v>
      </c>
      <c r="G24" s="367"/>
      <c r="H24" s="368">
        <v>3</v>
      </c>
      <c r="I24" s="367"/>
      <c r="J24" s="368">
        <v>1</v>
      </c>
      <c r="K24" s="367"/>
      <c r="L24" s="368">
        <v>1</v>
      </c>
      <c r="M24" s="369"/>
      <c r="N24" s="370">
        <v>6</v>
      </c>
    </row>
    <row r="25" spans="1:16" ht="31.5" customHeight="1" x14ac:dyDescent="0.15">
      <c r="A25" s="376"/>
      <c r="B25" s="535" t="s">
        <v>308</v>
      </c>
      <c r="C25" s="535"/>
      <c r="D25" s="366"/>
      <c r="E25" s="383"/>
      <c r="F25" s="368">
        <v>137</v>
      </c>
      <c r="G25" s="367">
        <v>2</v>
      </c>
      <c r="H25" s="368">
        <v>107</v>
      </c>
      <c r="I25" s="367">
        <v>3</v>
      </c>
      <c r="J25" s="368">
        <v>156</v>
      </c>
      <c r="K25" s="367">
        <v>2</v>
      </c>
      <c r="L25" s="368">
        <v>138</v>
      </c>
      <c r="M25" s="369">
        <v>1</v>
      </c>
      <c r="N25" s="370">
        <v>133</v>
      </c>
    </row>
    <row r="26" spans="1:16" ht="31.5" customHeight="1" x14ac:dyDescent="0.15">
      <c r="A26" s="376"/>
      <c r="B26" s="535" t="s">
        <v>307</v>
      </c>
      <c r="C26" s="535"/>
      <c r="D26" s="366"/>
      <c r="E26" s="367">
        <v>3</v>
      </c>
      <c r="F26" s="368">
        <v>157</v>
      </c>
      <c r="G26" s="367"/>
      <c r="H26" s="368">
        <v>156</v>
      </c>
      <c r="I26" s="367">
        <v>3</v>
      </c>
      <c r="J26" s="368">
        <v>179</v>
      </c>
      <c r="K26" s="367"/>
      <c r="L26" s="368">
        <v>164</v>
      </c>
      <c r="M26" s="369">
        <v>2</v>
      </c>
      <c r="N26" s="370">
        <v>173</v>
      </c>
      <c r="O26" s="393"/>
      <c r="P26" s="393"/>
    </row>
    <row r="27" spans="1:16" ht="31.5" customHeight="1" x14ac:dyDescent="0.15">
      <c r="A27" s="376"/>
      <c r="B27" s="535" t="s">
        <v>306</v>
      </c>
      <c r="C27" s="535"/>
      <c r="D27" s="366"/>
      <c r="E27" s="383"/>
      <c r="F27" s="368">
        <v>25</v>
      </c>
      <c r="G27" s="367"/>
      <c r="H27" s="368">
        <v>15</v>
      </c>
      <c r="I27" s="367"/>
      <c r="J27" s="368">
        <v>15</v>
      </c>
      <c r="K27" s="367"/>
      <c r="L27" s="368">
        <v>29</v>
      </c>
      <c r="M27" s="369"/>
      <c r="N27" s="370">
        <v>14</v>
      </c>
    </row>
    <row r="28" spans="1:16" ht="31.5" customHeight="1" x14ac:dyDescent="0.15">
      <c r="A28" s="376"/>
      <c r="B28" s="535" t="s">
        <v>305</v>
      </c>
      <c r="C28" s="535"/>
      <c r="D28" s="366"/>
      <c r="E28" s="383"/>
      <c r="F28" s="368">
        <v>21</v>
      </c>
      <c r="G28" s="367"/>
      <c r="H28" s="368">
        <v>27</v>
      </c>
      <c r="I28" s="367"/>
      <c r="J28" s="368">
        <v>17</v>
      </c>
      <c r="K28" s="367"/>
      <c r="L28" s="368">
        <v>21</v>
      </c>
      <c r="M28" s="369"/>
      <c r="N28" s="370">
        <v>20</v>
      </c>
    </row>
    <row r="29" spans="1:16" ht="31.5" customHeight="1" x14ac:dyDescent="0.15">
      <c r="A29" s="376"/>
      <c r="B29" s="535" t="s">
        <v>304</v>
      </c>
      <c r="C29" s="535"/>
      <c r="D29" s="366"/>
      <c r="E29" s="383"/>
      <c r="F29" s="368">
        <v>5</v>
      </c>
      <c r="G29" s="367"/>
      <c r="H29" s="368">
        <v>17</v>
      </c>
      <c r="I29" s="367">
        <v>1</v>
      </c>
      <c r="J29" s="368">
        <v>8</v>
      </c>
      <c r="K29" s="367">
        <v>1</v>
      </c>
      <c r="L29" s="368">
        <v>15</v>
      </c>
      <c r="M29" s="369"/>
      <c r="N29" s="370">
        <v>13</v>
      </c>
    </row>
    <row r="30" spans="1:16" ht="31.5" customHeight="1" x14ac:dyDescent="0.15">
      <c r="A30" s="376"/>
      <c r="B30" s="535" t="s">
        <v>303</v>
      </c>
      <c r="C30" s="535"/>
      <c r="D30" s="366"/>
      <c r="E30" s="367">
        <v>2</v>
      </c>
      <c r="F30" s="368">
        <v>532</v>
      </c>
      <c r="G30" s="367">
        <v>5</v>
      </c>
      <c r="H30" s="368">
        <v>609</v>
      </c>
      <c r="I30" s="367">
        <v>1</v>
      </c>
      <c r="J30" s="368">
        <v>596</v>
      </c>
      <c r="K30" s="367">
        <v>1</v>
      </c>
      <c r="L30" s="368">
        <v>1520</v>
      </c>
      <c r="M30" s="369"/>
      <c r="N30" s="370">
        <v>959</v>
      </c>
    </row>
    <row r="31" spans="1:16" ht="6" customHeight="1" thickBot="1" x14ac:dyDescent="0.2">
      <c r="A31" s="384"/>
      <c r="B31" s="384"/>
      <c r="C31" s="384"/>
      <c r="D31" s="384"/>
      <c r="E31" s="385"/>
      <c r="F31" s="386"/>
      <c r="G31" s="386"/>
      <c r="H31" s="386"/>
      <c r="I31" s="386"/>
      <c r="J31" s="386"/>
      <c r="K31" s="386"/>
      <c r="L31" s="386"/>
      <c r="M31" s="386"/>
      <c r="N31" s="386"/>
    </row>
    <row r="32" spans="1:16" ht="13.5" customHeight="1" x14ac:dyDescent="0.15">
      <c r="A32" s="6" t="s">
        <v>462</v>
      </c>
      <c r="E32" s="387"/>
      <c r="F32" s="387"/>
      <c r="G32" s="387"/>
      <c r="H32" s="387"/>
      <c r="I32" s="387"/>
      <c r="J32" s="387"/>
      <c r="K32" s="387"/>
      <c r="L32" s="387"/>
      <c r="M32" s="387"/>
      <c r="N32" s="387"/>
    </row>
    <row r="33" spans="1:16" ht="13.5" customHeight="1" x14ac:dyDescent="0.15">
      <c r="A33" s="6" t="s">
        <v>491</v>
      </c>
      <c r="L33" s="387"/>
      <c r="M33" s="387"/>
      <c r="N33" s="387"/>
    </row>
    <row r="38" spans="1:16" x14ac:dyDescent="0.15">
      <c r="O38" s="393"/>
      <c r="P38" s="393"/>
    </row>
  </sheetData>
  <mergeCells count="16">
    <mergeCell ref="B28:C28"/>
    <mergeCell ref="B29:C29"/>
    <mergeCell ref="B30:C30"/>
    <mergeCell ref="B6:C6"/>
    <mergeCell ref="B8:C8"/>
    <mergeCell ref="B24:C24"/>
    <mergeCell ref="B25:C25"/>
    <mergeCell ref="B26:C26"/>
    <mergeCell ref="B27:C27"/>
    <mergeCell ref="A2:N2"/>
    <mergeCell ref="A4:D4"/>
    <mergeCell ref="E4:F4"/>
    <mergeCell ref="G4:H4"/>
    <mergeCell ref="I4:J4"/>
    <mergeCell ref="K4:L4"/>
    <mergeCell ref="M4:N4"/>
  </mergeCells>
  <phoneticPr fontId="10"/>
  <hyperlinks>
    <hyperlink ref="P1" location="災害・事故!A1" display="災害・事故!A1"/>
  </hyperlinks>
  <pageMargins left="0.59055118110236227" right="0.59055118110236227" top="0.51181102362204722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28515625" style="237" customWidth="1"/>
    <col min="2" max="2" width="2.85546875" style="237" customWidth="1"/>
    <col min="3" max="3" width="4.7109375" style="237" customWidth="1"/>
    <col min="4" max="11" width="9.7109375" style="237" customWidth="1"/>
    <col min="12" max="12" width="2.7109375" style="237" customWidth="1"/>
    <col min="13" max="13" width="24.7109375" style="237" customWidth="1"/>
    <col min="14" max="17" width="7.140625" style="237" customWidth="1"/>
    <col min="18" max="16384" width="10.7109375" style="237"/>
  </cols>
  <sheetData>
    <row r="1" spans="1:17" ht="12" customHeight="1" x14ac:dyDescent="0.15">
      <c r="M1" s="86" t="s">
        <v>443</v>
      </c>
    </row>
    <row r="2" spans="1:17" ht="21" customHeight="1" x14ac:dyDescent="0.15">
      <c r="A2" s="408" t="s">
        <v>441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N2" s="49"/>
      <c r="O2" s="49"/>
      <c r="P2" s="49"/>
      <c r="Q2" s="49"/>
    </row>
    <row r="3" spans="1:17" ht="30" customHeight="1" thickBo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49"/>
      <c r="M3" s="49"/>
      <c r="N3" s="50"/>
      <c r="O3" s="52"/>
      <c r="P3" s="50"/>
      <c r="Q3" s="51"/>
    </row>
    <row r="4" spans="1:17" ht="20.100000000000001" customHeight="1" x14ac:dyDescent="0.15">
      <c r="A4" s="402" t="s">
        <v>320</v>
      </c>
      <c r="B4" s="402"/>
      <c r="C4" s="409"/>
      <c r="D4" s="412" t="s">
        <v>78</v>
      </c>
      <c r="E4" s="413"/>
      <c r="F4" s="413"/>
      <c r="G4" s="413"/>
      <c r="H4" s="413"/>
      <c r="I4" s="414"/>
      <c r="J4" s="412" t="s">
        <v>463</v>
      </c>
      <c r="K4" s="414"/>
      <c r="L4" s="50"/>
      <c r="M4" s="52"/>
    </row>
    <row r="5" spans="1:17" ht="20.100000000000001" customHeight="1" x14ac:dyDescent="0.15">
      <c r="A5" s="403"/>
      <c r="B5" s="403"/>
      <c r="C5" s="410"/>
      <c r="D5" s="406" t="s">
        <v>464</v>
      </c>
      <c r="E5" s="415"/>
      <c r="F5" s="406" t="s">
        <v>77</v>
      </c>
      <c r="G5" s="415"/>
      <c r="H5" s="406" t="s">
        <v>76</v>
      </c>
      <c r="I5" s="415"/>
      <c r="J5" s="75" t="s">
        <v>75</v>
      </c>
      <c r="K5" s="74"/>
    </row>
    <row r="6" spans="1:17" ht="27" customHeight="1" x14ac:dyDescent="0.15">
      <c r="A6" s="405"/>
      <c r="B6" s="405"/>
      <c r="C6" s="411"/>
      <c r="D6" s="53" t="s">
        <v>71</v>
      </c>
      <c r="E6" s="234" t="s">
        <v>70</v>
      </c>
      <c r="F6" s="53" t="s">
        <v>71</v>
      </c>
      <c r="G6" s="234" t="s">
        <v>70</v>
      </c>
      <c r="H6" s="54" t="s">
        <v>71</v>
      </c>
      <c r="I6" s="236" t="s">
        <v>70</v>
      </c>
      <c r="J6" s="53" t="s">
        <v>71</v>
      </c>
      <c r="K6" s="234" t="s">
        <v>70</v>
      </c>
    </row>
    <row r="7" spans="1:17" ht="12" customHeight="1" x14ac:dyDescent="0.15">
      <c r="A7" s="55"/>
      <c r="B7" s="55"/>
      <c r="C7" s="56"/>
      <c r="D7" s="52" t="s">
        <v>366</v>
      </c>
      <c r="E7" s="52" t="s">
        <v>367</v>
      </c>
      <c r="F7" s="52" t="s">
        <v>366</v>
      </c>
      <c r="G7" s="52" t="s">
        <v>367</v>
      </c>
      <c r="H7" s="57" t="s">
        <v>366</v>
      </c>
      <c r="I7" s="52" t="s">
        <v>367</v>
      </c>
      <c r="J7" s="60" t="s">
        <v>366</v>
      </c>
      <c r="K7" s="60" t="s">
        <v>367</v>
      </c>
    </row>
    <row r="8" spans="1:17" ht="6" customHeight="1" x14ac:dyDescent="0.15">
      <c r="A8" s="58"/>
      <c r="B8" s="58"/>
      <c r="C8" s="59"/>
      <c r="H8" s="58"/>
      <c r="J8" s="58"/>
      <c r="K8" s="58"/>
    </row>
    <row r="9" spans="1:17" ht="21.95" customHeight="1" x14ac:dyDescent="0.15">
      <c r="A9" s="60" t="s">
        <v>357</v>
      </c>
      <c r="B9" s="61" t="s">
        <v>355</v>
      </c>
      <c r="C9" s="59" t="s">
        <v>465</v>
      </c>
      <c r="D9" s="62" t="s">
        <v>321</v>
      </c>
      <c r="E9" s="62" t="s">
        <v>321</v>
      </c>
      <c r="F9" s="62">
        <v>12000</v>
      </c>
      <c r="G9" s="62">
        <v>3500</v>
      </c>
      <c r="H9" s="63">
        <v>6000</v>
      </c>
      <c r="I9" s="62">
        <v>93</v>
      </c>
      <c r="J9" s="63">
        <v>3850</v>
      </c>
      <c r="K9" s="63">
        <v>1000</v>
      </c>
    </row>
    <row r="10" spans="1:17" ht="21.95" customHeight="1" x14ac:dyDescent="0.15">
      <c r="A10" s="60"/>
      <c r="B10" s="61" t="s">
        <v>424</v>
      </c>
      <c r="C10" s="59" t="s">
        <v>67</v>
      </c>
      <c r="D10" s="62" t="s">
        <v>321</v>
      </c>
      <c r="E10" s="62" t="s">
        <v>321</v>
      </c>
      <c r="F10" s="62">
        <v>8550</v>
      </c>
      <c r="G10" s="62">
        <v>19000</v>
      </c>
      <c r="H10" s="63">
        <v>6350</v>
      </c>
      <c r="I10" s="62">
        <v>850</v>
      </c>
      <c r="J10" s="63">
        <v>3650</v>
      </c>
      <c r="K10" s="63">
        <v>840</v>
      </c>
    </row>
    <row r="11" spans="1:17" ht="21.95" customHeight="1" x14ac:dyDescent="0.15">
      <c r="A11" s="60"/>
      <c r="B11" s="61" t="s">
        <v>459</v>
      </c>
      <c r="C11" s="59" t="s">
        <v>67</v>
      </c>
      <c r="D11" s="62" t="s">
        <v>321</v>
      </c>
      <c r="E11" s="62" t="s">
        <v>321</v>
      </c>
      <c r="F11" s="62">
        <v>11300</v>
      </c>
      <c r="G11" s="62">
        <v>2800</v>
      </c>
      <c r="H11" s="63">
        <v>2800</v>
      </c>
      <c r="I11" s="62">
        <v>85</v>
      </c>
      <c r="J11" s="63">
        <v>3700</v>
      </c>
      <c r="K11" s="63">
        <v>780</v>
      </c>
    </row>
    <row r="12" spans="1:17" ht="21.95" customHeight="1" x14ac:dyDescent="0.15">
      <c r="A12" s="60"/>
      <c r="B12" s="64" t="s">
        <v>442</v>
      </c>
      <c r="C12" s="59" t="s">
        <v>67</v>
      </c>
      <c r="D12" s="62" t="s">
        <v>321</v>
      </c>
      <c r="E12" s="62" t="s">
        <v>321</v>
      </c>
      <c r="F12" s="62">
        <v>4000</v>
      </c>
      <c r="G12" s="62">
        <v>1100</v>
      </c>
      <c r="H12" s="63">
        <v>4400</v>
      </c>
      <c r="I12" s="62">
        <v>700</v>
      </c>
      <c r="J12" s="63">
        <v>3000</v>
      </c>
      <c r="K12" s="63">
        <v>590</v>
      </c>
    </row>
    <row r="13" spans="1:17" s="70" customFormat="1" ht="21.95" customHeight="1" x14ac:dyDescent="0.15">
      <c r="A13" s="65"/>
      <c r="B13" s="66" t="s">
        <v>412</v>
      </c>
      <c r="C13" s="67" t="s">
        <v>67</v>
      </c>
      <c r="D13" s="68" t="s">
        <v>321</v>
      </c>
      <c r="E13" s="68" t="s">
        <v>321</v>
      </c>
      <c r="F13" s="68">
        <v>10200</v>
      </c>
      <c r="G13" s="68">
        <v>1200</v>
      </c>
      <c r="H13" s="69">
        <v>3740</v>
      </c>
      <c r="I13" s="68">
        <v>550</v>
      </c>
      <c r="J13" s="69">
        <v>2700</v>
      </c>
      <c r="K13" s="69">
        <v>550</v>
      </c>
      <c r="L13" s="237"/>
      <c r="M13" s="237"/>
    </row>
    <row r="14" spans="1:17" ht="6" customHeight="1" thickBot="1" x14ac:dyDescent="0.2">
      <c r="A14" s="71"/>
      <c r="B14" s="71"/>
      <c r="C14" s="72"/>
      <c r="D14" s="71"/>
      <c r="E14" s="71"/>
      <c r="F14" s="71"/>
      <c r="G14" s="71"/>
      <c r="H14" s="71"/>
      <c r="I14" s="71"/>
      <c r="J14" s="71"/>
      <c r="K14" s="71"/>
      <c r="L14" s="70"/>
      <c r="M14" s="70"/>
    </row>
    <row r="15" spans="1:17" ht="18" customHeight="1" x14ac:dyDescent="0.15"/>
    <row r="16" spans="1:17" ht="18" customHeight="1" thickBot="1" x14ac:dyDescent="0.2"/>
    <row r="17" spans="1:7" ht="20.100000000000001" customHeight="1" x14ac:dyDescent="0.15">
      <c r="A17" s="402" t="s">
        <v>320</v>
      </c>
      <c r="B17" s="402"/>
      <c r="C17" s="402"/>
      <c r="D17" s="87" t="s">
        <v>74</v>
      </c>
      <c r="E17" s="84"/>
      <c r="F17" s="84"/>
      <c r="G17" s="84"/>
    </row>
    <row r="18" spans="1:7" ht="20.100000000000001" customHeight="1" x14ac:dyDescent="0.15">
      <c r="A18" s="403"/>
      <c r="B18" s="403"/>
      <c r="C18" s="404"/>
      <c r="D18" s="73" t="s">
        <v>73</v>
      </c>
      <c r="E18" s="74"/>
      <c r="F18" s="406" t="s">
        <v>72</v>
      </c>
      <c r="G18" s="407"/>
    </row>
    <row r="19" spans="1:7" ht="25.15" customHeight="1" x14ac:dyDescent="0.15">
      <c r="A19" s="405"/>
      <c r="B19" s="405"/>
      <c r="C19" s="405"/>
      <c r="D19" s="76" t="s">
        <v>71</v>
      </c>
      <c r="E19" s="236" t="s">
        <v>70</v>
      </c>
      <c r="F19" s="76" t="s">
        <v>71</v>
      </c>
      <c r="G19" s="85" t="s">
        <v>70</v>
      </c>
    </row>
    <row r="20" spans="1:7" ht="12" customHeight="1" x14ac:dyDescent="0.15">
      <c r="C20" s="55"/>
      <c r="D20" s="256" t="s">
        <v>366</v>
      </c>
      <c r="E20" s="60" t="s">
        <v>367</v>
      </c>
      <c r="F20" s="52" t="s">
        <v>366</v>
      </c>
      <c r="G20" s="52" t="s">
        <v>367</v>
      </c>
    </row>
    <row r="21" spans="1:7" ht="6" customHeight="1" x14ac:dyDescent="0.15">
      <c r="C21" s="58"/>
      <c r="D21" s="77"/>
      <c r="E21" s="58"/>
    </row>
    <row r="22" spans="1:7" ht="21.95" customHeight="1" x14ac:dyDescent="0.15">
      <c r="A22" s="52" t="s">
        <v>357</v>
      </c>
      <c r="B22" s="232" t="s">
        <v>355</v>
      </c>
      <c r="C22" s="237" t="s">
        <v>466</v>
      </c>
      <c r="D22" s="78">
        <v>2100</v>
      </c>
      <c r="E22" s="63">
        <v>230</v>
      </c>
      <c r="F22" s="62">
        <v>2500</v>
      </c>
      <c r="G22" s="62">
        <v>150</v>
      </c>
    </row>
    <row r="23" spans="1:7" ht="21.95" customHeight="1" x14ac:dyDescent="0.15">
      <c r="A23" s="52"/>
      <c r="B23" s="232" t="s">
        <v>424</v>
      </c>
      <c r="C23" s="237" t="s">
        <v>67</v>
      </c>
      <c r="D23" s="78">
        <v>4540</v>
      </c>
      <c r="E23" s="63">
        <v>470</v>
      </c>
      <c r="F23" s="62">
        <v>2400</v>
      </c>
      <c r="G23" s="62">
        <v>150</v>
      </c>
    </row>
    <row r="24" spans="1:7" ht="21.95" customHeight="1" x14ac:dyDescent="0.15">
      <c r="A24" s="52"/>
      <c r="B24" s="232" t="s">
        <v>459</v>
      </c>
      <c r="C24" s="237" t="s">
        <v>67</v>
      </c>
      <c r="D24" s="78">
        <v>1900</v>
      </c>
      <c r="E24" s="63">
        <v>130</v>
      </c>
      <c r="F24" s="62">
        <v>2100</v>
      </c>
      <c r="G24" s="62">
        <v>130</v>
      </c>
    </row>
    <row r="25" spans="1:7" ht="21.95" customHeight="1" x14ac:dyDescent="0.15">
      <c r="A25" s="52"/>
      <c r="B25" s="79" t="s">
        <v>442</v>
      </c>
      <c r="C25" s="237" t="s">
        <v>67</v>
      </c>
      <c r="D25" s="78">
        <v>1700</v>
      </c>
      <c r="E25" s="63">
        <v>120</v>
      </c>
      <c r="F25" s="62">
        <v>1700</v>
      </c>
      <c r="G25" s="62">
        <v>90</v>
      </c>
    </row>
    <row r="26" spans="1:7" s="70" customFormat="1" ht="21.95" customHeight="1" x14ac:dyDescent="0.15">
      <c r="A26" s="80"/>
      <c r="B26" s="81" t="s">
        <v>412</v>
      </c>
      <c r="C26" s="70" t="s">
        <v>67</v>
      </c>
      <c r="D26" s="82">
        <v>700</v>
      </c>
      <c r="E26" s="69">
        <v>70</v>
      </c>
      <c r="F26" s="68">
        <v>1600</v>
      </c>
      <c r="G26" s="68">
        <v>100</v>
      </c>
    </row>
    <row r="27" spans="1:7" ht="6" customHeight="1" thickBot="1" x14ac:dyDescent="0.2">
      <c r="A27" s="71"/>
      <c r="B27" s="71"/>
      <c r="C27" s="71"/>
      <c r="D27" s="83"/>
      <c r="E27" s="71"/>
      <c r="F27" s="71"/>
      <c r="G27" s="71"/>
    </row>
    <row r="28" spans="1:7" x14ac:dyDescent="0.15">
      <c r="A28" s="237" t="s">
        <v>467</v>
      </c>
    </row>
    <row r="38" spans="12:13" x14ac:dyDescent="0.15">
      <c r="L38" s="70"/>
      <c r="M38" s="70"/>
    </row>
  </sheetData>
  <mergeCells count="9">
    <mergeCell ref="A17:C19"/>
    <mergeCell ref="F18:G18"/>
    <mergeCell ref="A2:K2"/>
    <mergeCell ref="A4:C6"/>
    <mergeCell ref="D4:I4"/>
    <mergeCell ref="J4:K4"/>
    <mergeCell ref="D5:E5"/>
    <mergeCell ref="F5:G5"/>
    <mergeCell ref="H5:I5"/>
  </mergeCells>
  <phoneticPr fontId="10"/>
  <hyperlinks>
    <hyperlink ref="M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7109375" style="6" customWidth="1"/>
    <col min="2" max="2" width="2.85546875" style="6" customWidth="1"/>
    <col min="3" max="3" width="5.7109375" style="6" customWidth="1"/>
    <col min="4" max="13" width="9.7109375" style="6" customWidth="1"/>
    <col min="14" max="14" width="2.7109375" style="237" customWidth="1"/>
    <col min="15" max="15" width="24.7109375" style="237" customWidth="1"/>
    <col min="16" max="16384" width="10.7109375" style="6"/>
  </cols>
  <sheetData>
    <row r="1" spans="1:16" ht="13.5" x14ac:dyDescent="0.15">
      <c r="O1" s="86" t="s">
        <v>443</v>
      </c>
    </row>
    <row r="2" spans="1:16" ht="21" customHeight="1" x14ac:dyDescent="0.15">
      <c r="A2" s="416" t="s">
        <v>88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6" ht="18" customHeight="1" x14ac:dyDescent="0.15">
      <c r="N3" s="49"/>
      <c r="O3" s="49"/>
    </row>
    <row r="4" spans="1:16" ht="13.5" customHeight="1" thickBot="1" x14ac:dyDescent="0.2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8" t="s">
        <v>87</v>
      </c>
      <c r="N4" s="50"/>
      <c r="O4" s="52"/>
    </row>
    <row r="5" spans="1:16" ht="18" customHeight="1" x14ac:dyDescent="0.15">
      <c r="A5" s="417" t="s">
        <v>86</v>
      </c>
      <c r="B5" s="417"/>
      <c r="C5" s="418"/>
      <c r="D5" s="259" t="s">
        <v>85</v>
      </c>
      <c r="E5" s="260"/>
      <c r="F5" s="259" t="s">
        <v>84</v>
      </c>
      <c r="G5" s="260"/>
      <c r="H5" s="259" t="s">
        <v>83</v>
      </c>
      <c r="I5" s="260"/>
      <c r="J5" s="260"/>
      <c r="K5" s="260"/>
      <c r="L5" s="260"/>
      <c r="M5" s="260"/>
    </row>
    <row r="6" spans="1:16" ht="18" customHeight="1" x14ac:dyDescent="0.15">
      <c r="A6" s="419"/>
      <c r="B6" s="419"/>
      <c r="C6" s="420"/>
      <c r="D6" s="423" t="s">
        <v>80</v>
      </c>
      <c r="E6" s="423" t="s">
        <v>79</v>
      </c>
      <c r="F6" s="423" t="s">
        <v>80</v>
      </c>
      <c r="G6" s="423" t="s">
        <v>79</v>
      </c>
      <c r="H6" s="261" t="s">
        <v>1</v>
      </c>
      <c r="I6" s="262"/>
      <c r="J6" s="261" t="s">
        <v>82</v>
      </c>
      <c r="K6" s="262"/>
      <c r="L6" s="261" t="s">
        <v>81</v>
      </c>
      <c r="M6" s="262"/>
    </row>
    <row r="7" spans="1:16" ht="18" customHeight="1" x14ac:dyDescent="0.15">
      <c r="A7" s="421"/>
      <c r="B7" s="421"/>
      <c r="C7" s="422"/>
      <c r="D7" s="424"/>
      <c r="E7" s="424"/>
      <c r="F7" s="424"/>
      <c r="G7" s="424"/>
      <c r="H7" s="263" t="s">
        <v>80</v>
      </c>
      <c r="I7" s="263" t="s">
        <v>79</v>
      </c>
      <c r="J7" s="263" t="s">
        <v>80</v>
      </c>
      <c r="K7" s="263" t="s">
        <v>79</v>
      </c>
      <c r="L7" s="263" t="s">
        <v>80</v>
      </c>
      <c r="M7" s="263" t="s">
        <v>79</v>
      </c>
    </row>
    <row r="8" spans="1:16" ht="6" customHeight="1" x14ac:dyDescent="0.15">
      <c r="D8" s="264"/>
    </row>
    <row r="9" spans="1:16" ht="18" customHeight="1" x14ac:dyDescent="0.15">
      <c r="A9" s="258" t="s">
        <v>444</v>
      </c>
      <c r="B9" s="265">
        <v>29</v>
      </c>
      <c r="C9" s="266" t="s">
        <v>445</v>
      </c>
      <c r="D9" s="267">
        <v>10740</v>
      </c>
      <c r="E9" s="268">
        <v>214800</v>
      </c>
      <c r="F9" s="268">
        <v>0</v>
      </c>
      <c r="G9" s="268">
        <v>0</v>
      </c>
      <c r="H9" s="269">
        <v>1.83</v>
      </c>
      <c r="I9" s="268">
        <v>0</v>
      </c>
      <c r="J9" s="269">
        <v>1.48</v>
      </c>
      <c r="K9" s="268">
        <v>0</v>
      </c>
      <c r="L9" s="269">
        <v>0.35</v>
      </c>
      <c r="M9" s="268">
        <v>0</v>
      </c>
      <c r="P9" s="268"/>
    </row>
    <row r="10" spans="1:16" ht="18" customHeight="1" x14ac:dyDescent="0.15">
      <c r="A10" s="258"/>
      <c r="B10" s="270">
        <v>30</v>
      </c>
      <c r="C10" s="266"/>
      <c r="D10" s="267">
        <v>10673</v>
      </c>
      <c r="E10" s="268">
        <v>213400</v>
      </c>
      <c r="F10" s="268">
        <v>0</v>
      </c>
      <c r="G10" s="268">
        <v>0</v>
      </c>
      <c r="H10" s="269">
        <v>1.94</v>
      </c>
      <c r="I10" s="268">
        <v>0</v>
      </c>
      <c r="J10" s="269">
        <v>1.49</v>
      </c>
      <c r="K10" s="268">
        <v>0</v>
      </c>
      <c r="L10" s="269">
        <v>0.45</v>
      </c>
      <c r="M10" s="268">
        <v>0</v>
      </c>
    </row>
    <row r="11" spans="1:16" ht="18" customHeight="1" x14ac:dyDescent="0.15">
      <c r="A11" s="258" t="s">
        <v>468</v>
      </c>
      <c r="B11" s="270" t="s">
        <v>469</v>
      </c>
      <c r="C11" s="266"/>
      <c r="D11" s="267">
        <v>10930</v>
      </c>
      <c r="E11" s="268">
        <v>214840</v>
      </c>
      <c r="F11" s="268">
        <v>0</v>
      </c>
      <c r="G11" s="268">
        <v>0</v>
      </c>
      <c r="H11" s="269">
        <v>1.48</v>
      </c>
      <c r="I11" s="268">
        <v>0</v>
      </c>
      <c r="J11" s="269">
        <v>1.38</v>
      </c>
      <c r="K11" s="268">
        <v>0</v>
      </c>
      <c r="L11" s="269">
        <v>0.1</v>
      </c>
      <c r="M11" s="268">
        <v>0</v>
      </c>
    </row>
    <row r="12" spans="1:16" ht="18" customHeight="1" x14ac:dyDescent="0.15">
      <c r="A12" s="258"/>
      <c r="B12" s="270" t="s">
        <v>424</v>
      </c>
      <c r="C12" s="266"/>
      <c r="D12" s="267">
        <v>11969</v>
      </c>
      <c r="E12" s="268">
        <v>214520</v>
      </c>
      <c r="F12" s="268">
        <v>0</v>
      </c>
      <c r="G12" s="268">
        <v>0</v>
      </c>
      <c r="H12" s="269">
        <v>1.6600000000000001</v>
      </c>
      <c r="I12" s="268">
        <v>0</v>
      </c>
      <c r="J12" s="269">
        <v>1.33</v>
      </c>
      <c r="K12" s="268">
        <v>0</v>
      </c>
      <c r="L12" s="269">
        <v>0.33</v>
      </c>
      <c r="M12" s="268">
        <v>0</v>
      </c>
    </row>
    <row r="13" spans="1:16" ht="18" customHeight="1" x14ac:dyDescent="0.15">
      <c r="A13" s="258"/>
      <c r="B13" s="271" t="s">
        <v>459</v>
      </c>
      <c r="C13" s="266"/>
      <c r="D13" s="267">
        <v>15610</v>
      </c>
      <c r="E13" s="268">
        <v>214520</v>
      </c>
      <c r="F13" s="268" t="s">
        <v>0</v>
      </c>
      <c r="G13" s="268" t="s">
        <v>0</v>
      </c>
      <c r="H13" s="269">
        <v>1.86</v>
      </c>
      <c r="I13" s="268" t="s">
        <v>0</v>
      </c>
      <c r="J13" s="269">
        <v>1.8</v>
      </c>
      <c r="K13" s="268" t="s">
        <v>0</v>
      </c>
      <c r="L13" s="269">
        <v>0.06</v>
      </c>
      <c r="M13" s="268" t="s">
        <v>0</v>
      </c>
    </row>
    <row r="14" spans="1:16" s="3" customFormat="1" ht="18" customHeight="1" x14ac:dyDescent="0.15">
      <c r="A14" s="272"/>
      <c r="B14" s="273" t="s">
        <v>403</v>
      </c>
      <c r="C14" s="274"/>
      <c r="D14" s="275">
        <v>25247</v>
      </c>
      <c r="E14" s="276">
        <v>214520</v>
      </c>
      <c r="F14" s="276" t="s">
        <v>470</v>
      </c>
      <c r="G14" s="276" t="s">
        <v>470</v>
      </c>
      <c r="H14" s="277">
        <v>1.19</v>
      </c>
      <c r="I14" s="276" t="s">
        <v>470</v>
      </c>
      <c r="J14" s="277">
        <v>0.99</v>
      </c>
      <c r="K14" s="276" t="s">
        <v>470</v>
      </c>
      <c r="L14" s="277">
        <v>0.2</v>
      </c>
      <c r="M14" s="276" t="s">
        <v>470</v>
      </c>
      <c r="N14" s="70"/>
      <c r="O14" s="70"/>
    </row>
    <row r="15" spans="1:16" ht="6" customHeight="1" thickBot="1" x14ac:dyDescent="0.2">
      <c r="A15" s="278"/>
      <c r="B15" s="278"/>
      <c r="C15" s="278"/>
      <c r="D15" s="279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6" ht="17.25" customHeight="1" x14ac:dyDescent="0.15">
      <c r="A16" s="6" t="s">
        <v>446</v>
      </c>
    </row>
    <row r="26" spans="14:15" x14ac:dyDescent="0.15">
      <c r="N26" s="70"/>
      <c r="O26" s="70"/>
    </row>
    <row r="38" spans="14:15" x14ac:dyDescent="0.15">
      <c r="N38" s="70"/>
      <c r="O38" s="70"/>
    </row>
  </sheetData>
  <mergeCells count="6">
    <mergeCell ref="A2:M2"/>
    <mergeCell ref="A5:C7"/>
    <mergeCell ref="D6:D7"/>
    <mergeCell ref="E6:E7"/>
    <mergeCell ref="F6:F7"/>
    <mergeCell ref="G6:G7"/>
  </mergeCells>
  <phoneticPr fontId="10"/>
  <hyperlinks>
    <hyperlink ref="O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5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6" customWidth="1"/>
    <col min="2" max="2" width="2.7109375" style="6" customWidth="1"/>
    <col min="3" max="3" width="35.28515625" style="6" customWidth="1"/>
    <col min="4" max="4" width="1.7109375" style="6" customWidth="1"/>
    <col min="5" max="10" width="10.7109375" style="6" customWidth="1"/>
    <col min="11" max="11" width="2.7109375" style="237" customWidth="1"/>
    <col min="12" max="12" width="24.7109375" style="237" customWidth="1"/>
    <col min="13" max="16384" width="10.7109375" style="6"/>
  </cols>
  <sheetData>
    <row r="1" spans="1:12" ht="13.5" x14ac:dyDescent="0.15">
      <c r="L1" s="86" t="s">
        <v>443</v>
      </c>
    </row>
    <row r="2" spans="1:12" ht="21" customHeight="1" x14ac:dyDescent="0.15">
      <c r="A2" s="427" t="s">
        <v>98</v>
      </c>
      <c r="B2" s="427"/>
      <c r="C2" s="427"/>
      <c r="D2" s="427"/>
      <c r="E2" s="427"/>
      <c r="F2" s="427"/>
      <c r="G2" s="427"/>
      <c r="H2" s="427"/>
      <c r="I2" s="427"/>
      <c r="J2" s="427"/>
    </row>
    <row r="3" spans="1:12" ht="30" customHeight="1" thickBot="1" x14ac:dyDescent="0.2">
      <c r="A3" s="280"/>
      <c r="B3" s="280"/>
      <c r="C3" s="280"/>
      <c r="D3" s="280"/>
      <c r="E3" s="280"/>
      <c r="F3" s="280"/>
      <c r="G3" s="280"/>
      <c r="H3" s="280"/>
      <c r="I3" s="281"/>
      <c r="J3" s="282" t="s">
        <v>97</v>
      </c>
      <c r="K3" s="49"/>
      <c r="L3" s="49"/>
    </row>
    <row r="4" spans="1:12" ht="30" customHeight="1" x14ac:dyDescent="0.15">
      <c r="A4" s="283"/>
      <c r="B4" s="428" t="s">
        <v>96</v>
      </c>
      <c r="C4" s="428"/>
      <c r="D4" s="283"/>
      <c r="E4" s="253" t="s">
        <v>356</v>
      </c>
      <c r="F4" s="253" t="s">
        <v>471</v>
      </c>
      <c r="G4" s="253" t="s">
        <v>472</v>
      </c>
      <c r="H4" s="253" t="s">
        <v>473</v>
      </c>
      <c r="I4" s="253" t="s">
        <v>474</v>
      </c>
      <c r="J4" s="253" t="s">
        <v>475</v>
      </c>
      <c r="K4" s="50"/>
      <c r="L4" s="52"/>
    </row>
    <row r="5" spans="1:12" ht="6" customHeight="1" x14ac:dyDescent="0.15">
      <c r="A5" s="284"/>
      <c r="B5" s="284"/>
      <c r="C5" s="284"/>
      <c r="D5" s="284"/>
      <c r="E5" s="285"/>
      <c r="F5" s="284"/>
      <c r="G5" s="284"/>
      <c r="H5" s="284"/>
      <c r="I5" s="284"/>
      <c r="J5" s="286"/>
    </row>
    <row r="6" spans="1:12" s="290" customFormat="1" ht="15.75" customHeight="1" x14ac:dyDescent="0.15">
      <c r="A6" s="287"/>
      <c r="B6" s="429" t="s">
        <v>368</v>
      </c>
      <c r="C6" s="429"/>
      <c r="D6" s="287"/>
      <c r="E6" s="288">
        <f t="shared" ref="E6:H6" si="0">E9+E17</f>
        <v>374</v>
      </c>
      <c r="F6" s="289">
        <f t="shared" si="0"/>
        <v>505</v>
      </c>
      <c r="G6" s="289">
        <f t="shared" si="0"/>
        <v>563</v>
      </c>
      <c r="H6" s="289">
        <f t="shared" si="0"/>
        <v>644</v>
      </c>
      <c r="I6" s="289">
        <v>544</v>
      </c>
      <c r="J6" s="289">
        <v>572</v>
      </c>
      <c r="K6" s="237"/>
      <c r="L6" s="237"/>
    </row>
    <row r="7" spans="1:12" s="293" customFormat="1" ht="7.5" customHeight="1" x14ac:dyDescent="0.15">
      <c r="A7" s="291"/>
      <c r="B7" s="292"/>
      <c r="C7" s="292"/>
      <c r="D7" s="291"/>
      <c r="E7" s="288"/>
      <c r="F7" s="289"/>
      <c r="G7" s="289"/>
      <c r="H7" s="289"/>
      <c r="I7" s="289"/>
      <c r="J7" s="289"/>
      <c r="K7" s="237"/>
      <c r="L7" s="237"/>
    </row>
    <row r="8" spans="1:12" s="290" customFormat="1" ht="18" customHeight="1" x14ac:dyDescent="0.15">
      <c r="A8" s="294"/>
      <c r="B8" s="425" t="s">
        <v>369</v>
      </c>
      <c r="C8" s="430"/>
      <c r="D8" s="294"/>
      <c r="E8" s="295"/>
      <c r="F8" s="296"/>
      <c r="G8" s="296"/>
      <c r="H8" s="296"/>
      <c r="I8" s="297"/>
      <c r="J8" s="297"/>
      <c r="K8" s="237"/>
      <c r="L8" s="237"/>
    </row>
    <row r="9" spans="1:12" s="290" customFormat="1" ht="16.149999999999999" customHeight="1" x14ac:dyDescent="0.15">
      <c r="A9" s="287"/>
      <c r="B9" s="429" t="s">
        <v>370</v>
      </c>
      <c r="C9" s="429"/>
      <c r="D9" s="291"/>
      <c r="E9" s="288">
        <f t="shared" ref="E9:H9" si="1">SUM(E10:E16)</f>
        <v>281</v>
      </c>
      <c r="F9" s="289">
        <f t="shared" si="1"/>
        <v>402</v>
      </c>
      <c r="G9" s="289">
        <f t="shared" si="1"/>
        <v>457</v>
      </c>
      <c r="H9" s="289">
        <f t="shared" si="1"/>
        <v>514</v>
      </c>
      <c r="I9" s="289">
        <v>400</v>
      </c>
      <c r="J9" s="289">
        <v>423</v>
      </c>
      <c r="K9" s="237"/>
      <c r="L9" s="237"/>
    </row>
    <row r="10" spans="1:12" s="290" customFormat="1" ht="16.149999999999999" customHeight="1" x14ac:dyDescent="0.15">
      <c r="A10" s="287"/>
      <c r="B10" s="287"/>
      <c r="C10" s="298" t="s">
        <v>95</v>
      </c>
      <c r="D10" s="287"/>
      <c r="E10" s="299">
        <v>71</v>
      </c>
      <c r="F10" s="300">
        <v>134</v>
      </c>
      <c r="G10" s="300">
        <v>120</v>
      </c>
      <c r="H10" s="300">
        <v>139</v>
      </c>
      <c r="I10" s="300">
        <v>150</v>
      </c>
      <c r="J10" s="300">
        <v>146</v>
      </c>
      <c r="K10" s="237"/>
      <c r="L10" s="237"/>
    </row>
    <row r="11" spans="1:12" s="290" customFormat="1" ht="16.149999999999999" customHeight="1" x14ac:dyDescent="0.15">
      <c r="A11" s="287"/>
      <c r="B11" s="287"/>
      <c r="C11" s="298" t="s">
        <v>94</v>
      </c>
      <c r="D11" s="287"/>
      <c r="E11" s="299">
        <v>76</v>
      </c>
      <c r="F11" s="300">
        <v>95</v>
      </c>
      <c r="G11" s="300">
        <v>122</v>
      </c>
      <c r="H11" s="300">
        <v>146</v>
      </c>
      <c r="I11" s="300">
        <v>101</v>
      </c>
      <c r="J11" s="300">
        <v>92</v>
      </c>
      <c r="K11" s="237"/>
      <c r="L11" s="237"/>
    </row>
    <row r="12" spans="1:12" s="290" customFormat="1" ht="16.149999999999999" customHeight="1" x14ac:dyDescent="0.15">
      <c r="A12" s="287"/>
      <c r="B12" s="287"/>
      <c r="C12" s="298" t="s">
        <v>93</v>
      </c>
      <c r="D12" s="287"/>
      <c r="E12" s="299" t="s">
        <v>0</v>
      </c>
      <c r="F12" s="300">
        <v>1</v>
      </c>
      <c r="G12" s="300">
        <v>0</v>
      </c>
      <c r="H12" s="300">
        <v>3</v>
      </c>
      <c r="I12" s="300">
        <v>0</v>
      </c>
      <c r="J12" s="300">
        <v>1</v>
      </c>
      <c r="K12" s="237"/>
      <c r="L12" s="237"/>
    </row>
    <row r="13" spans="1:12" s="290" customFormat="1" ht="16.149999999999999" customHeight="1" x14ac:dyDescent="0.15">
      <c r="A13" s="287"/>
      <c r="B13" s="287"/>
      <c r="C13" s="298" t="s">
        <v>92</v>
      </c>
      <c r="D13" s="287"/>
      <c r="E13" s="299">
        <v>62</v>
      </c>
      <c r="F13" s="300">
        <v>74</v>
      </c>
      <c r="G13" s="300">
        <v>68</v>
      </c>
      <c r="H13" s="300">
        <v>96</v>
      </c>
      <c r="I13" s="300">
        <v>79</v>
      </c>
      <c r="J13" s="300">
        <v>88</v>
      </c>
      <c r="K13" s="237"/>
      <c r="L13" s="237"/>
    </row>
    <row r="14" spans="1:12" s="290" customFormat="1" ht="16.149999999999999" customHeight="1" x14ac:dyDescent="0.15">
      <c r="A14" s="287"/>
      <c r="B14" s="287"/>
      <c r="C14" s="298" t="s">
        <v>91</v>
      </c>
      <c r="D14" s="287"/>
      <c r="E14" s="299">
        <v>3</v>
      </c>
      <c r="F14" s="300">
        <v>3</v>
      </c>
      <c r="G14" s="301">
        <v>2</v>
      </c>
      <c r="H14" s="300">
        <v>0</v>
      </c>
      <c r="I14" s="300">
        <v>0</v>
      </c>
      <c r="J14" s="300">
        <v>6</v>
      </c>
      <c r="K14" s="70"/>
      <c r="L14" s="70"/>
    </row>
    <row r="15" spans="1:12" s="290" customFormat="1" ht="16.149999999999999" customHeight="1" x14ac:dyDescent="0.15">
      <c r="A15" s="287"/>
      <c r="B15" s="287"/>
      <c r="C15" s="298" t="s">
        <v>90</v>
      </c>
      <c r="D15" s="287"/>
      <c r="E15" s="299" t="s">
        <v>0</v>
      </c>
      <c r="F15" s="301" t="s">
        <v>0</v>
      </c>
      <c r="G15" s="301">
        <v>0</v>
      </c>
      <c r="H15" s="300">
        <v>0</v>
      </c>
      <c r="I15" s="300">
        <v>0</v>
      </c>
      <c r="J15" s="300">
        <v>0</v>
      </c>
      <c r="K15" s="237"/>
      <c r="L15" s="237"/>
    </row>
    <row r="16" spans="1:12" s="290" customFormat="1" ht="16.149999999999999" customHeight="1" x14ac:dyDescent="0.15">
      <c r="A16" s="287"/>
      <c r="B16" s="287"/>
      <c r="C16" s="298" t="s">
        <v>89</v>
      </c>
      <c r="D16" s="287"/>
      <c r="E16" s="299">
        <v>69</v>
      </c>
      <c r="F16" s="300">
        <v>95</v>
      </c>
      <c r="G16" s="300">
        <v>145</v>
      </c>
      <c r="H16" s="300">
        <v>130</v>
      </c>
      <c r="I16" s="300">
        <v>70</v>
      </c>
      <c r="J16" s="300">
        <v>90</v>
      </c>
      <c r="K16" s="237"/>
      <c r="L16" s="237"/>
    </row>
    <row r="17" spans="1:13" s="290" customFormat="1" ht="16.149999999999999" customHeight="1" x14ac:dyDescent="0.15">
      <c r="A17" s="287"/>
      <c r="B17" s="429" t="s">
        <v>371</v>
      </c>
      <c r="C17" s="429"/>
      <c r="D17" s="291"/>
      <c r="E17" s="302">
        <v>93</v>
      </c>
      <c r="F17" s="303">
        <v>103</v>
      </c>
      <c r="G17" s="303">
        <v>106</v>
      </c>
      <c r="H17" s="303">
        <v>130</v>
      </c>
      <c r="I17" s="303">
        <v>144</v>
      </c>
      <c r="J17" s="303">
        <v>149</v>
      </c>
      <c r="K17" s="237"/>
      <c r="L17" s="237"/>
    </row>
    <row r="18" spans="1:13" s="290" customFormat="1" ht="10.5" customHeight="1" x14ac:dyDescent="0.15">
      <c r="A18" s="287"/>
      <c r="B18" s="298"/>
      <c r="C18" s="298"/>
      <c r="D18" s="287"/>
      <c r="E18" s="299"/>
      <c r="F18" s="300"/>
      <c r="G18" s="300"/>
      <c r="H18" s="300"/>
      <c r="I18" s="300"/>
      <c r="J18" s="303"/>
      <c r="K18" s="237"/>
      <c r="L18" s="237"/>
    </row>
    <row r="19" spans="1:13" s="290" customFormat="1" ht="18" customHeight="1" x14ac:dyDescent="0.15">
      <c r="A19" s="287"/>
      <c r="B19" s="425" t="s">
        <v>372</v>
      </c>
      <c r="C19" s="430"/>
      <c r="D19" s="287"/>
      <c r="E19" s="304"/>
      <c r="F19" s="305"/>
      <c r="G19" s="305"/>
      <c r="H19" s="305"/>
      <c r="I19" s="306"/>
      <c r="J19" s="306"/>
      <c r="K19" s="237"/>
      <c r="L19" s="237"/>
    </row>
    <row r="20" spans="1:13" s="290" customFormat="1" ht="16.149999999999999" customHeight="1" x14ac:dyDescent="0.15">
      <c r="A20" s="287"/>
      <c r="B20" s="431" t="s">
        <v>373</v>
      </c>
      <c r="C20" s="431"/>
      <c r="D20" s="291"/>
      <c r="E20" s="302">
        <f t="shared" ref="E20:I20" si="2">SUM(E21:E40)</f>
        <v>191</v>
      </c>
      <c r="F20" s="303">
        <f t="shared" si="2"/>
        <v>240</v>
      </c>
      <c r="G20" s="303">
        <f t="shared" si="2"/>
        <v>219</v>
      </c>
      <c r="H20" s="303">
        <f t="shared" si="2"/>
        <v>250</v>
      </c>
      <c r="I20" s="307">
        <f t="shared" si="2"/>
        <v>208</v>
      </c>
      <c r="J20" s="307">
        <v>210</v>
      </c>
      <c r="K20" s="237"/>
      <c r="L20" s="237"/>
    </row>
    <row r="21" spans="1:13" s="290" customFormat="1" ht="16.149999999999999" customHeight="1" x14ac:dyDescent="0.15">
      <c r="A21" s="287"/>
      <c r="B21" s="308"/>
      <c r="C21" s="308" t="s">
        <v>374</v>
      </c>
      <c r="D21" s="287"/>
      <c r="E21" s="299">
        <v>28</v>
      </c>
      <c r="F21" s="300">
        <v>30</v>
      </c>
      <c r="G21" s="300">
        <v>27</v>
      </c>
      <c r="H21" s="300">
        <v>34</v>
      </c>
      <c r="I21" s="309">
        <v>27</v>
      </c>
      <c r="J21" s="309">
        <v>22</v>
      </c>
      <c r="K21" s="237"/>
      <c r="L21" s="237"/>
    </row>
    <row r="22" spans="1:13" s="290" customFormat="1" ht="16.149999999999999" customHeight="1" x14ac:dyDescent="0.15">
      <c r="A22" s="287"/>
      <c r="B22" s="308"/>
      <c r="C22" s="308" t="s">
        <v>375</v>
      </c>
      <c r="D22" s="287"/>
      <c r="E22" s="299">
        <v>1</v>
      </c>
      <c r="F22" s="300">
        <v>1</v>
      </c>
      <c r="G22" s="300">
        <v>2</v>
      </c>
      <c r="H22" s="300">
        <v>1</v>
      </c>
      <c r="I22" s="300">
        <v>2</v>
      </c>
      <c r="J22" s="300">
        <v>4</v>
      </c>
      <c r="K22" s="237"/>
      <c r="L22" s="237"/>
    </row>
    <row r="23" spans="1:13" s="290" customFormat="1" ht="16.149999999999999" customHeight="1" x14ac:dyDescent="0.15">
      <c r="A23" s="287"/>
      <c r="B23" s="308"/>
      <c r="C23" s="308" t="s">
        <v>376</v>
      </c>
      <c r="D23" s="287"/>
      <c r="E23" s="299">
        <v>2</v>
      </c>
      <c r="F23" s="300">
        <v>7</v>
      </c>
      <c r="G23" s="300">
        <v>2</v>
      </c>
      <c r="H23" s="300">
        <v>1</v>
      </c>
      <c r="I23" s="300">
        <v>9</v>
      </c>
      <c r="J23" s="300">
        <v>1</v>
      </c>
      <c r="K23" s="237"/>
      <c r="L23" s="237"/>
    </row>
    <row r="24" spans="1:13" s="290" customFormat="1" ht="16.149999999999999" customHeight="1" x14ac:dyDescent="0.15">
      <c r="A24" s="287"/>
      <c r="B24" s="308"/>
      <c r="C24" s="308" t="s">
        <v>377</v>
      </c>
      <c r="D24" s="287"/>
      <c r="E24" s="299">
        <v>51</v>
      </c>
      <c r="F24" s="300">
        <v>47</v>
      </c>
      <c r="G24" s="300">
        <v>46</v>
      </c>
      <c r="H24" s="300">
        <v>51</v>
      </c>
      <c r="I24" s="300">
        <v>62</v>
      </c>
      <c r="J24" s="300">
        <v>53</v>
      </c>
      <c r="K24" s="237"/>
      <c r="L24" s="237"/>
    </row>
    <row r="25" spans="1:13" s="290" customFormat="1" ht="16.149999999999999" customHeight="1" x14ac:dyDescent="0.15">
      <c r="A25" s="287"/>
      <c r="B25" s="308"/>
      <c r="C25" s="308" t="s">
        <v>378</v>
      </c>
      <c r="D25" s="287"/>
      <c r="E25" s="299">
        <v>45</v>
      </c>
      <c r="F25" s="300">
        <v>62</v>
      </c>
      <c r="G25" s="300">
        <v>45</v>
      </c>
      <c r="H25" s="300">
        <v>54</v>
      </c>
      <c r="I25" s="300">
        <v>42</v>
      </c>
      <c r="J25" s="300">
        <v>44</v>
      </c>
      <c r="K25" s="237"/>
      <c r="L25" s="237"/>
    </row>
    <row r="26" spans="1:13" s="290" customFormat="1" ht="16.149999999999999" customHeight="1" x14ac:dyDescent="0.15">
      <c r="A26" s="287"/>
      <c r="B26" s="308"/>
      <c r="C26" s="308" t="s">
        <v>379</v>
      </c>
      <c r="D26" s="287"/>
      <c r="E26" s="299">
        <v>2</v>
      </c>
      <c r="F26" s="300">
        <v>2</v>
      </c>
      <c r="G26" s="300">
        <v>3</v>
      </c>
      <c r="H26" s="300">
        <v>1</v>
      </c>
      <c r="I26" s="300">
        <v>2</v>
      </c>
      <c r="J26" s="300">
        <v>0</v>
      </c>
      <c r="K26" s="70"/>
      <c r="L26" s="70"/>
    </row>
    <row r="27" spans="1:13" s="290" customFormat="1" ht="16.149999999999999" customHeight="1" x14ac:dyDescent="0.15">
      <c r="A27" s="287"/>
      <c r="B27" s="308"/>
      <c r="C27" s="308" t="s">
        <v>380</v>
      </c>
      <c r="D27" s="287"/>
      <c r="E27" s="299">
        <v>0</v>
      </c>
      <c r="F27" s="300">
        <v>0</v>
      </c>
      <c r="G27" s="300">
        <v>0</v>
      </c>
      <c r="H27" s="300">
        <v>0</v>
      </c>
      <c r="I27" s="300">
        <v>0</v>
      </c>
      <c r="J27" s="300">
        <v>0</v>
      </c>
      <c r="K27" s="237"/>
      <c r="L27" s="237"/>
    </row>
    <row r="28" spans="1:13" s="290" customFormat="1" ht="16.149999999999999" customHeight="1" x14ac:dyDescent="0.15">
      <c r="A28" s="287"/>
      <c r="B28" s="308"/>
      <c r="C28" s="308" t="s">
        <v>381</v>
      </c>
      <c r="D28" s="287"/>
      <c r="E28" s="299">
        <v>10</v>
      </c>
      <c r="F28" s="300">
        <v>5</v>
      </c>
      <c r="G28" s="300">
        <v>5</v>
      </c>
      <c r="H28" s="300">
        <v>9</v>
      </c>
      <c r="I28" s="300">
        <v>9</v>
      </c>
      <c r="J28" s="300">
        <v>7</v>
      </c>
      <c r="K28" s="237"/>
      <c r="L28" s="237"/>
      <c r="M28" s="310"/>
    </row>
    <row r="29" spans="1:13" s="290" customFormat="1" ht="16.149999999999999" customHeight="1" x14ac:dyDescent="0.15">
      <c r="A29" s="287"/>
      <c r="B29" s="308"/>
      <c r="C29" s="308" t="s">
        <v>382</v>
      </c>
      <c r="D29" s="287"/>
      <c r="E29" s="299">
        <v>10</v>
      </c>
      <c r="F29" s="300">
        <v>11</v>
      </c>
      <c r="G29" s="300">
        <v>1</v>
      </c>
      <c r="H29" s="300">
        <v>8</v>
      </c>
      <c r="I29" s="300">
        <v>7</v>
      </c>
      <c r="J29" s="300">
        <v>14</v>
      </c>
      <c r="K29" s="237"/>
      <c r="L29" s="237"/>
    </row>
    <row r="30" spans="1:13" s="290" customFormat="1" ht="16.149999999999999" customHeight="1" x14ac:dyDescent="0.15">
      <c r="A30" s="287"/>
      <c r="B30" s="308"/>
      <c r="C30" s="308" t="s">
        <v>383</v>
      </c>
      <c r="D30" s="287"/>
      <c r="E30" s="299">
        <v>0</v>
      </c>
      <c r="F30" s="300">
        <v>0</v>
      </c>
      <c r="G30" s="300">
        <v>0</v>
      </c>
      <c r="H30" s="300">
        <v>2</v>
      </c>
      <c r="I30" s="300">
        <v>1</v>
      </c>
      <c r="J30" s="300">
        <v>0</v>
      </c>
      <c r="K30" s="237"/>
      <c r="L30" s="237"/>
    </row>
    <row r="31" spans="1:13" s="290" customFormat="1" ht="16.149999999999999" customHeight="1" x14ac:dyDescent="0.15">
      <c r="A31" s="287"/>
      <c r="B31" s="308"/>
      <c r="C31" s="308" t="s">
        <v>384</v>
      </c>
      <c r="D31" s="287"/>
      <c r="E31" s="299">
        <v>1</v>
      </c>
      <c r="F31" s="300">
        <v>1</v>
      </c>
      <c r="G31" s="300">
        <v>2</v>
      </c>
      <c r="H31" s="300">
        <v>3</v>
      </c>
      <c r="I31" s="300">
        <v>2</v>
      </c>
      <c r="J31" s="300">
        <v>6</v>
      </c>
      <c r="K31" s="237"/>
      <c r="L31" s="237"/>
    </row>
    <row r="32" spans="1:13" s="290" customFormat="1" ht="16.149999999999999" customHeight="1" x14ac:dyDescent="0.15">
      <c r="A32" s="287"/>
      <c r="B32" s="308"/>
      <c r="C32" s="308" t="s">
        <v>385</v>
      </c>
      <c r="D32" s="287"/>
      <c r="E32" s="299" t="s">
        <v>321</v>
      </c>
      <c r="F32" s="300" t="s">
        <v>321</v>
      </c>
      <c r="G32" s="300">
        <v>0</v>
      </c>
      <c r="H32" s="300">
        <v>2</v>
      </c>
      <c r="I32" s="300">
        <v>1</v>
      </c>
      <c r="J32" s="300">
        <v>0</v>
      </c>
      <c r="K32" s="237"/>
      <c r="L32" s="237"/>
    </row>
    <row r="33" spans="1:13" s="290" customFormat="1" ht="16.149999999999999" customHeight="1" x14ac:dyDescent="0.15">
      <c r="A33" s="287"/>
      <c r="B33" s="308"/>
      <c r="C33" s="308" t="s">
        <v>386</v>
      </c>
      <c r="D33" s="287"/>
      <c r="E33" s="299">
        <v>10</v>
      </c>
      <c r="F33" s="301">
        <v>12</v>
      </c>
      <c r="G33" s="301">
        <v>29</v>
      </c>
      <c r="H33" s="300">
        <v>16</v>
      </c>
      <c r="I33" s="300">
        <v>11</v>
      </c>
      <c r="J33" s="300">
        <v>16</v>
      </c>
      <c r="K33" s="237"/>
      <c r="L33" s="237"/>
    </row>
    <row r="34" spans="1:13" s="290" customFormat="1" ht="16.149999999999999" customHeight="1" x14ac:dyDescent="0.15">
      <c r="A34" s="294"/>
      <c r="B34" s="308"/>
      <c r="C34" s="308" t="s">
        <v>387</v>
      </c>
      <c r="D34" s="294"/>
      <c r="E34" s="299" t="s">
        <v>321</v>
      </c>
      <c r="F34" s="301" t="s">
        <v>321</v>
      </c>
      <c r="G34" s="301">
        <v>8</v>
      </c>
      <c r="H34" s="300">
        <v>7</v>
      </c>
      <c r="I34" s="300">
        <v>3</v>
      </c>
      <c r="J34" s="300">
        <v>8</v>
      </c>
      <c r="K34" s="237"/>
      <c r="L34" s="237"/>
    </row>
    <row r="35" spans="1:13" s="290" customFormat="1" ht="16.149999999999999" customHeight="1" x14ac:dyDescent="0.15">
      <c r="A35" s="294"/>
      <c r="B35" s="308"/>
      <c r="C35" s="308" t="s">
        <v>388</v>
      </c>
      <c r="D35" s="294"/>
      <c r="E35" s="299">
        <v>0</v>
      </c>
      <c r="F35" s="301">
        <v>1</v>
      </c>
      <c r="G35" s="301">
        <v>0</v>
      </c>
      <c r="H35" s="300">
        <v>3</v>
      </c>
      <c r="I35" s="300">
        <v>4</v>
      </c>
      <c r="J35" s="300">
        <v>2</v>
      </c>
      <c r="K35" s="237"/>
      <c r="L35" s="237"/>
    </row>
    <row r="36" spans="1:13" s="290" customFormat="1" ht="16.149999999999999" customHeight="1" x14ac:dyDescent="0.15">
      <c r="A36" s="294"/>
      <c r="B36" s="308"/>
      <c r="C36" s="308" t="s">
        <v>389</v>
      </c>
      <c r="D36" s="294"/>
      <c r="E36" s="299">
        <v>3</v>
      </c>
      <c r="F36" s="301">
        <v>3</v>
      </c>
      <c r="G36" s="301">
        <v>2</v>
      </c>
      <c r="H36" s="300">
        <v>4</v>
      </c>
      <c r="I36" s="300">
        <v>2</v>
      </c>
      <c r="J36" s="300">
        <v>2</v>
      </c>
      <c r="K36" s="237"/>
      <c r="L36" s="237"/>
    </row>
    <row r="37" spans="1:13" s="290" customFormat="1" ht="16.149999999999999" customHeight="1" x14ac:dyDescent="0.15">
      <c r="A37" s="294"/>
      <c r="B37" s="308"/>
      <c r="C37" s="308" t="s">
        <v>390</v>
      </c>
      <c r="D37" s="294"/>
      <c r="E37" s="299">
        <v>1</v>
      </c>
      <c r="F37" s="301">
        <v>5</v>
      </c>
      <c r="G37" s="301">
        <v>1</v>
      </c>
      <c r="H37" s="300">
        <v>0</v>
      </c>
      <c r="I37" s="300">
        <v>1</v>
      </c>
      <c r="J37" s="300">
        <v>2</v>
      </c>
      <c r="K37" s="237"/>
      <c r="L37" s="237"/>
    </row>
    <row r="38" spans="1:13" s="290" customFormat="1" ht="16.149999999999999" customHeight="1" x14ac:dyDescent="0.15">
      <c r="A38" s="294"/>
      <c r="B38" s="308"/>
      <c r="C38" s="308" t="s">
        <v>391</v>
      </c>
      <c r="D38" s="294"/>
      <c r="E38" s="299">
        <v>13</v>
      </c>
      <c r="F38" s="309">
        <v>32</v>
      </c>
      <c r="G38" s="309">
        <v>37</v>
      </c>
      <c r="H38" s="309">
        <v>23</v>
      </c>
      <c r="I38" s="309">
        <v>20</v>
      </c>
      <c r="J38" s="309">
        <v>17</v>
      </c>
      <c r="K38" s="70"/>
      <c r="L38" s="70"/>
    </row>
    <row r="39" spans="1:13" s="290" customFormat="1" ht="16.149999999999999" customHeight="1" x14ac:dyDescent="0.15">
      <c r="A39" s="294"/>
      <c r="B39" s="308"/>
      <c r="C39" s="308" t="s">
        <v>392</v>
      </c>
      <c r="D39" s="294"/>
      <c r="E39" s="299">
        <v>4</v>
      </c>
      <c r="F39" s="309">
        <v>0</v>
      </c>
      <c r="G39" s="309">
        <v>2</v>
      </c>
      <c r="H39" s="309">
        <v>5</v>
      </c>
      <c r="I39" s="309">
        <v>2</v>
      </c>
      <c r="J39" s="300">
        <v>0</v>
      </c>
      <c r="K39" s="237"/>
      <c r="L39" s="237"/>
    </row>
    <row r="40" spans="1:13" s="290" customFormat="1" ht="16.149999999999999" customHeight="1" x14ac:dyDescent="0.15">
      <c r="A40" s="294"/>
      <c r="B40" s="311"/>
      <c r="C40" s="308" t="s">
        <v>393</v>
      </c>
      <c r="D40" s="294"/>
      <c r="E40" s="299">
        <v>10</v>
      </c>
      <c r="F40" s="309">
        <v>21</v>
      </c>
      <c r="G40" s="309">
        <v>7</v>
      </c>
      <c r="H40" s="309">
        <v>26</v>
      </c>
      <c r="I40" s="309">
        <v>1</v>
      </c>
      <c r="J40" s="309">
        <v>12</v>
      </c>
      <c r="K40" s="237"/>
      <c r="L40" s="237"/>
    </row>
    <row r="41" spans="1:13" s="290" customFormat="1" ht="16.149999999999999" customHeight="1" x14ac:dyDescent="0.15">
      <c r="A41" s="294"/>
      <c r="B41" s="431" t="s">
        <v>394</v>
      </c>
      <c r="C41" s="431"/>
      <c r="D41" s="312"/>
      <c r="E41" s="302">
        <v>117</v>
      </c>
      <c r="F41" s="307">
        <v>152</v>
      </c>
      <c r="G41" s="307">
        <v>234</v>
      </c>
      <c r="H41" s="307">
        <v>232</v>
      </c>
      <c r="I41" s="307">
        <v>221</v>
      </c>
      <c r="J41" s="307">
        <v>247</v>
      </c>
      <c r="K41" s="237"/>
      <c r="L41" s="237"/>
    </row>
    <row r="42" spans="1:13" s="290" customFormat="1" ht="16.149999999999999" customHeight="1" x14ac:dyDescent="0.15">
      <c r="A42" s="294"/>
      <c r="B42" s="431" t="s">
        <v>395</v>
      </c>
      <c r="C42" s="431"/>
      <c r="D42" s="312"/>
      <c r="E42" s="302">
        <v>19</v>
      </c>
      <c r="F42" s="307">
        <v>45</v>
      </c>
      <c r="G42" s="307">
        <v>27</v>
      </c>
      <c r="H42" s="307">
        <v>43</v>
      </c>
      <c r="I42" s="307">
        <v>33</v>
      </c>
      <c r="J42" s="307">
        <v>37</v>
      </c>
      <c r="K42" s="237"/>
      <c r="L42" s="237"/>
    </row>
    <row r="43" spans="1:13" s="290" customFormat="1" ht="16.149999999999999" customHeight="1" x14ac:dyDescent="0.15">
      <c r="A43" s="294"/>
      <c r="B43" s="431" t="s">
        <v>396</v>
      </c>
      <c r="C43" s="431"/>
      <c r="D43" s="312"/>
      <c r="E43" s="302">
        <v>47</v>
      </c>
      <c r="F43" s="307">
        <v>68</v>
      </c>
      <c r="G43" s="307">
        <v>83</v>
      </c>
      <c r="H43" s="307">
        <v>119</v>
      </c>
      <c r="I43" s="307">
        <v>82</v>
      </c>
      <c r="J43" s="307">
        <v>78</v>
      </c>
      <c r="K43" s="237"/>
      <c r="L43" s="237"/>
    </row>
    <row r="44" spans="1:13" s="290" customFormat="1" ht="7.5" customHeight="1" x14ac:dyDescent="0.15">
      <c r="A44" s="294"/>
      <c r="B44" s="308"/>
      <c r="C44" s="308"/>
      <c r="D44" s="294"/>
      <c r="E44" s="299"/>
      <c r="F44" s="309"/>
      <c r="G44" s="309"/>
      <c r="H44" s="309"/>
      <c r="I44" s="309"/>
      <c r="J44" s="307"/>
      <c r="K44" s="237"/>
      <c r="L44" s="237"/>
    </row>
    <row r="45" spans="1:13" s="290" customFormat="1" ht="18" customHeight="1" x14ac:dyDescent="0.15">
      <c r="A45" s="294"/>
      <c r="B45" s="425" t="s">
        <v>425</v>
      </c>
      <c r="C45" s="426"/>
      <c r="D45" s="294"/>
      <c r="E45" s="304"/>
      <c r="F45" s="305"/>
      <c r="G45" s="305"/>
      <c r="H45" s="305"/>
      <c r="I45" s="306"/>
      <c r="J45" s="306"/>
      <c r="K45" s="237"/>
      <c r="L45" s="237"/>
    </row>
    <row r="46" spans="1:13" s="290" customFormat="1" ht="16.149999999999999" customHeight="1" x14ac:dyDescent="0.15">
      <c r="A46" s="287"/>
      <c r="B46" s="429" t="s">
        <v>426</v>
      </c>
      <c r="C46" s="429"/>
      <c r="D46" s="291"/>
      <c r="E46" s="302">
        <v>35</v>
      </c>
      <c r="F46" s="303">
        <v>29</v>
      </c>
      <c r="G46" s="303">
        <v>9</v>
      </c>
      <c r="H46" s="303">
        <v>23</v>
      </c>
      <c r="I46" s="303">
        <v>33</v>
      </c>
      <c r="J46" s="303">
        <v>48</v>
      </c>
      <c r="K46" s="237"/>
      <c r="L46" s="237"/>
    </row>
    <row r="47" spans="1:13" s="290" customFormat="1" ht="16.149999999999999" customHeight="1" x14ac:dyDescent="0.15">
      <c r="A47" s="287"/>
      <c r="B47" s="429" t="s">
        <v>427</v>
      </c>
      <c r="C47" s="429"/>
      <c r="D47" s="291"/>
      <c r="E47" s="302">
        <v>7</v>
      </c>
      <c r="F47" s="303">
        <v>17</v>
      </c>
      <c r="G47" s="303">
        <v>8</v>
      </c>
      <c r="H47" s="303">
        <v>12</v>
      </c>
      <c r="I47" s="303">
        <v>12</v>
      </c>
      <c r="J47" s="303">
        <v>17</v>
      </c>
      <c r="K47" s="237"/>
      <c r="L47" s="237"/>
    </row>
    <row r="48" spans="1:13" s="290" customFormat="1" ht="16.149999999999999" customHeight="1" x14ac:dyDescent="0.15">
      <c r="A48" s="287"/>
      <c r="B48" s="429" t="s">
        <v>428</v>
      </c>
      <c r="C48" s="429"/>
      <c r="D48" s="291"/>
      <c r="E48" s="302">
        <v>41</v>
      </c>
      <c r="F48" s="303">
        <v>2</v>
      </c>
      <c r="G48" s="303" t="s">
        <v>321</v>
      </c>
      <c r="H48" s="303" t="s">
        <v>321</v>
      </c>
      <c r="I48" s="303" t="s">
        <v>321</v>
      </c>
      <c r="J48" s="303" t="s">
        <v>321</v>
      </c>
      <c r="K48" s="237"/>
      <c r="L48" s="237"/>
      <c r="M48" s="310"/>
    </row>
    <row r="49" spans="1:20" s="290" customFormat="1" ht="16.149999999999999" customHeight="1" x14ac:dyDescent="0.15">
      <c r="A49" s="287"/>
      <c r="B49" s="429" t="s">
        <v>429</v>
      </c>
      <c r="C49" s="429"/>
      <c r="D49" s="291"/>
      <c r="E49" s="302">
        <v>240</v>
      </c>
      <c r="F49" s="303">
        <v>421</v>
      </c>
      <c r="G49" s="303">
        <v>497</v>
      </c>
      <c r="H49" s="303">
        <v>549</v>
      </c>
      <c r="I49" s="303">
        <v>435</v>
      </c>
      <c r="J49" s="303">
        <v>441</v>
      </c>
      <c r="K49" s="237"/>
      <c r="L49" s="237"/>
    </row>
    <row r="50" spans="1:20" s="290" customFormat="1" ht="16.149999999999999" customHeight="1" x14ac:dyDescent="0.15">
      <c r="A50" s="287"/>
      <c r="B50" s="429" t="s">
        <v>33</v>
      </c>
      <c r="C50" s="429"/>
      <c r="D50" s="291"/>
      <c r="E50" s="302">
        <v>51</v>
      </c>
      <c r="F50" s="303">
        <v>36</v>
      </c>
      <c r="G50" s="303">
        <v>49</v>
      </c>
      <c r="H50" s="303">
        <v>60</v>
      </c>
      <c r="I50" s="303">
        <v>64</v>
      </c>
      <c r="J50" s="303">
        <v>66</v>
      </c>
      <c r="K50" s="237"/>
      <c r="L50" s="237"/>
    </row>
    <row r="51" spans="1:20" s="290" customFormat="1" ht="5.25" customHeight="1" thickBot="1" x14ac:dyDescent="0.2">
      <c r="A51" s="313"/>
      <c r="B51" s="313"/>
      <c r="C51" s="313"/>
      <c r="D51" s="313"/>
      <c r="E51" s="314"/>
      <c r="F51" s="313"/>
      <c r="G51" s="313"/>
      <c r="H51" s="313"/>
      <c r="I51" s="313"/>
      <c r="J51" s="313"/>
      <c r="K51" s="237"/>
      <c r="L51" s="237"/>
    </row>
    <row r="52" spans="1:20" ht="13.5" customHeight="1" x14ac:dyDescent="0.15">
      <c r="A52" s="284" t="s">
        <v>476</v>
      </c>
      <c r="B52" s="284"/>
      <c r="C52" s="284"/>
      <c r="D52" s="284"/>
      <c r="E52" s="284"/>
      <c r="F52" s="284"/>
      <c r="G52" s="284"/>
      <c r="H52" s="284"/>
      <c r="I52" s="284"/>
      <c r="J52" s="284"/>
      <c r="M52" s="284"/>
      <c r="N52" s="284"/>
      <c r="O52" s="284"/>
      <c r="P52" s="284"/>
      <c r="Q52" s="284"/>
      <c r="R52" s="284"/>
      <c r="S52" s="284"/>
      <c r="T52" s="284"/>
    </row>
    <row r="53" spans="1:20" x14ac:dyDescent="0.15">
      <c r="A53" s="6" t="s">
        <v>448</v>
      </c>
    </row>
  </sheetData>
  <mergeCells count="17">
    <mergeCell ref="B46:C46"/>
    <mergeCell ref="B47:C47"/>
    <mergeCell ref="B48:C48"/>
    <mergeCell ref="B49:C49"/>
    <mergeCell ref="B50:C50"/>
    <mergeCell ref="B45:C45"/>
    <mergeCell ref="A2:J2"/>
    <mergeCell ref="B4:C4"/>
    <mergeCell ref="B6:C6"/>
    <mergeCell ref="B8:C8"/>
    <mergeCell ref="B9:C9"/>
    <mergeCell ref="B17:C17"/>
    <mergeCell ref="B19:C19"/>
    <mergeCell ref="B20:C20"/>
    <mergeCell ref="B41:C41"/>
    <mergeCell ref="B42:C42"/>
    <mergeCell ref="B43:C43"/>
  </mergeCells>
  <phoneticPr fontId="10"/>
  <hyperlinks>
    <hyperlink ref="L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316" customWidth="1"/>
    <col min="2" max="2" width="11.7109375" style="316" customWidth="1"/>
    <col min="3" max="3" width="1.42578125" style="316" customWidth="1"/>
    <col min="4" max="13" width="8.7109375" style="316" customWidth="1"/>
    <col min="14" max="14" width="9.42578125" style="316" customWidth="1"/>
    <col min="15" max="15" width="2.7109375" style="237" customWidth="1"/>
    <col min="16" max="16" width="24.7109375" style="237" customWidth="1"/>
    <col min="17" max="17" width="9.42578125" style="316" customWidth="1"/>
    <col min="18" max="16384" width="10.7109375" style="316"/>
  </cols>
  <sheetData>
    <row r="1" spans="1:17" ht="13.5" x14ac:dyDescent="0.15">
      <c r="P1" s="86" t="s">
        <v>443</v>
      </c>
    </row>
    <row r="2" spans="1:17" ht="21" customHeight="1" x14ac:dyDescent="0.15">
      <c r="A2" s="432" t="s">
        <v>109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Q2" s="315"/>
    </row>
    <row r="3" spans="1:17" ht="30" customHeight="1" thickBot="1" x14ac:dyDescent="0.2">
      <c r="A3" s="317" t="s">
        <v>108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 t="s">
        <v>107</v>
      </c>
      <c r="O3" s="49"/>
      <c r="P3" s="49"/>
      <c r="Q3" s="319"/>
    </row>
    <row r="4" spans="1:17" ht="9" customHeight="1" x14ac:dyDescent="0.15">
      <c r="A4" s="433" t="s">
        <v>22</v>
      </c>
      <c r="B4" s="433"/>
      <c r="C4" s="434"/>
      <c r="D4" s="439" t="s">
        <v>430</v>
      </c>
      <c r="E4" s="433"/>
      <c r="F4" s="434"/>
      <c r="G4" s="439" t="s">
        <v>449</v>
      </c>
      <c r="H4" s="433"/>
      <c r="I4" s="434"/>
      <c r="J4" s="439" t="s">
        <v>477</v>
      </c>
      <c r="K4" s="433"/>
      <c r="L4" s="433"/>
      <c r="M4" s="320"/>
      <c r="N4" s="320"/>
      <c r="O4" s="50"/>
      <c r="P4" s="52"/>
      <c r="Q4" s="321"/>
    </row>
    <row r="5" spans="1:17" ht="27" customHeight="1" x14ac:dyDescent="0.15">
      <c r="A5" s="435"/>
      <c r="B5" s="435"/>
      <c r="C5" s="436"/>
      <c r="D5" s="440"/>
      <c r="E5" s="437"/>
      <c r="F5" s="438"/>
      <c r="G5" s="440"/>
      <c r="H5" s="437"/>
      <c r="I5" s="438"/>
      <c r="J5" s="440"/>
      <c r="K5" s="437"/>
      <c r="L5" s="437"/>
      <c r="M5" s="441" t="s">
        <v>106</v>
      </c>
      <c r="N5" s="442"/>
      <c r="Q5" s="322"/>
    </row>
    <row r="6" spans="1:17" ht="18" customHeight="1" x14ac:dyDescent="0.15">
      <c r="A6" s="437"/>
      <c r="B6" s="437"/>
      <c r="C6" s="438"/>
      <c r="D6" s="323" t="s">
        <v>105</v>
      </c>
      <c r="E6" s="323" t="s">
        <v>104</v>
      </c>
      <c r="F6" s="323" t="s">
        <v>102</v>
      </c>
      <c r="G6" s="323" t="s">
        <v>105</v>
      </c>
      <c r="H6" s="323" t="s">
        <v>104</v>
      </c>
      <c r="I6" s="323" t="s">
        <v>102</v>
      </c>
      <c r="J6" s="323" t="s">
        <v>105</v>
      </c>
      <c r="K6" s="323" t="s">
        <v>104</v>
      </c>
      <c r="L6" s="323" t="s">
        <v>102</v>
      </c>
      <c r="M6" s="323" t="s">
        <v>103</v>
      </c>
      <c r="N6" s="323" t="s">
        <v>102</v>
      </c>
      <c r="Q6" s="324"/>
    </row>
    <row r="7" spans="1:17" ht="5.25" customHeight="1" x14ac:dyDescent="0.15">
      <c r="A7" s="325"/>
      <c r="B7" s="325"/>
      <c r="C7" s="325"/>
      <c r="D7" s="326"/>
      <c r="E7" s="325"/>
      <c r="F7" s="325"/>
      <c r="G7" s="325"/>
      <c r="H7" s="325"/>
      <c r="I7" s="325"/>
      <c r="J7" s="325"/>
      <c r="K7" s="325"/>
      <c r="L7" s="325"/>
      <c r="M7" s="325"/>
      <c r="N7" s="325"/>
      <c r="Q7" s="325"/>
    </row>
    <row r="8" spans="1:17" s="333" customFormat="1" ht="34.5" customHeight="1" x14ac:dyDescent="0.15">
      <c r="A8" s="327"/>
      <c r="B8" s="328" t="s">
        <v>23</v>
      </c>
      <c r="C8" s="327"/>
      <c r="D8" s="329">
        <v>3287</v>
      </c>
      <c r="E8" s="330">
        <v>37</v>
      </c>
      <c r="F8" s="330">
        <v>3957</v>
      </c>
      <c r="G8" s="330">
        <v>3144</v>
      </c>
      <c r="H8" s="330">
        <v>35</v>
      </c>
      <c r="I8" s="330">
        <v>3730</v>
      </c>
      <c r="J8" s="330">
        <v>3041</v>
      </c>
      <c r="K8" s="330">
        <v>33</v>
      </c>
      <c r="L8" s="330">
        <v>3712</v>
      </c>
      <c r="M8" s="331">
        <v>3.5659946747812854</v>
      </c>
      <c r="N8" s="332">
        <v>401.12037069054946</v>
      </c>
      <c r="O8" s="237"/>
      <c r="P8" s="237"/>
      <c r="Q8" s="332"/>
    </row>
    <row r="9" spans="1:17" ht="9" customHeight="1" x14ac:dyDescent="0.15">
      <c r="A9" s="327"/>
      <c r="B9" s="334"/>
      <c r="C9" s="327"/>
      <c r="D9" s="329"/>
      <c r="E9" s="335"/>
      <c r="F9" s="335"/>
      <c r="G9" s="335"/>
      <c r="H9" s="335"/>
      <c r="I9" s="335"/>
      <c r="J9" s="335"/>
      <c r="K9" s="335"/>
      <c r="L9" s="335"/>
      <c r="M9" s="331"/>
      <c r="N9" s="336"/>
      <c r="Q9" s="336"/>
    </row>
    <row r="10" spans="1:17" s="333" customFormat="1" ht="34.5" customHeight="1" x14ac:dyDescent="0.15">
      <c r="A10" s="327"/>
      <c r="B10" s="328" t="s">
        <v>21</v>
      </c>
      <c r="C10" s="327"/>
      <c r="D10" s="329">
        <v>2888</v>
      </c>
      <c r="E10" s="330">
        <v>32</v>
      </c>
      <c r="F10" s="330">
        <v>3473</v>
      </c>
      <c r="G10" s="330">
        <v>2733</v>
      </c>
      <c r="H10" s="330">
        <v>25</v>
      </c>
      <c r="I10" s="330">
        <v>3248</v>
      </c>
      <c r="J10" s="330">
        <v>2613</v>
      </c>
      <c r="K10" s="330">
        <v>23</v>
      </c>
      <c r="L10" s="330">
        <v>3212</v>
      </c>
      <c r="M10" s="331">
        <v>2.9321363417902093</v>
      </c>
      <c r="N10" s="332">
        <v>409.47921434044139</v>
      </c>
      <c r="O10" s="237"/>
      <c r="P10" s="237"/>
      <c r="Q10" s="332"/>
    </row>
    <row r="11" spans="1:17" s="333" customFormat="1" ht="34.5" customHeight="1" x14ac:dyDescent="0.15">
      <c r="A11" s="327"/>
      <c r="B11" s="328" t="s">
        <v>101</v>
      </c>
      <c r="C11" s="327"/>
      <c r="D11" s="329">
        <v>376</v>
      </c>
      <c r="E11" s="330">
        <v>3</v>
      </c>
      <c r="F11" s="330">
        <v>451</v>
      </c>
      <c r="G11" s="330">
        <v>388</v>
      </c>
      <c r="H11" s="330">
        <v>8</v>
      </c>
      <c r="I11" s="330">
        <v>453</v>
      </c>
      <c r="J11" s="330">
        <v>403</v>
      </c>
      <c r="K11" s="330">
        <v>8</v>
      </c>
      <c r="L11" s="330">
        <v>468</v>
      </c>
      <c r="M11" s="331">
        <v>5.673879586090484</v>
      </c>
      <c r="N11" s="332">
        <v>331.92195578629332</v>
      </c>
      <c r="O11" s="237"/>
      <c r="P11" s="237"/>
      <c r="Q11" s="332"/>
    </row>
    <row r="12" spans="1:17" ht="9" customHeight="1" x14ac:dyDescent="0.15">
      <c r="A12" s="325"/>
      <c r="B12" s="318"/>
      <c r="C12" s="325"/>
      <c r="D12" s="337"/>
      <c r="E12" s="338"/>
      <c r="F12" s="338"/>
      <c r="G12" s="338"/>
      <c r="H12" s="338"/>
      <c r="I12" s="338"/>
      <c r="J12" s="338"/>
      <c r="K12" s="338"/>
      <c r="L12" s="338"/>
      <c r="M12" s="331"/>
      <c r="N12" s="339"/>
      <c r="Q12" s="339"/>
    </row>
    <row r="13" spans="1:17" ht="34.5" customHeight="1" x14ac:dyDescent="0.15">
      <c r="A13" s="325"/>
      <c r="B13" s="340" t="s">
        <v>20</v>
      </c>
      <c r="C13" s="325"/>
      <c r="D13" s="337">
        <v>1737</v>
      </c>
      <c r="E13" s="341">
        <v>10</v>
      </c>
      <c r="F13" s="341">
        <v>2111</v>
      </c>
      <c r="G13" s="341">
        <v>1575</v>
      </c>
      <c r="H13" s="341">
        <v>15</v>
      </c>
      <c r="I13" s="341">
        <v>1858</v>
      </c>
      <c r="J13" s="341">
        <v>1462</v>
      </c>
      <c r="K13" s="341">
        <v>12</v>
      </c>
      <c r="L13" s="341">
        <v>1785</v>
      </c>
      <c r="M13" s="342">
        <v>2.9176635350411391</v>
      </c>
      <c r="N13" s="343">
        <v>434.00245083736945</v>
      </c>
      <c r="Q13" s="343"/>
    </row>
    <row r="14" spans="1:17" ht="34.5" customHeight="1" x14ac:dyDescent="0.15">
      <c r="A14" s="325"/>
      <c r="B14" s="340" t="s">
        <v>19</v>
      </c>
      <c r="C14" s="325"/>
      <c r="D14" s="337">
        <v>424</v>
      </c>
      <c r="E14" s="341">
        <v>5</v>
      </c>
      <c r="F14" s="341">
        <v>511</v>
      </c>
      <c r="G14" s="341">
        <v>439</v>
      </c>
      <c r="H14" s="341">
        <v>2</v>
      </c>
      <c r="I14" s="341">
        <v>528</v>
      </c>
      <c r="J14" s="341">
        <v>389</v>
      </c>
      <c r="K14" s="341">
        <v>4</v>
      </c>
      <c r="L14" s="341">
        <v>475</v>
      </c>
      <c r="M14" s="342">
        <v>3.6997299197158608</v>
      </c>
      <c r="N14" s="343">
        <v>439.34292796625846</v>
      </c>
      <c r="O14" s="70"/>
      <c r="P14" s="70"/>
      <c r="Q14" s="343"/>
    </row>
    <row r="15" spans="1:17" ht="34.5" customHeight="1" x14ac:dyDescent="0.15">
      <c r="A15" s="325"/>
      <c r="B15" s="340" t="s">
        <v>18</v>
      </c>
      <c r="C15" s="325"/>
      <c r="D15" s="337">
        <v>196</v>
      </c>
      <c r="E15" s="341">
        <v>4</v>
      </c>
      <c r="F15" s="341">
        <v>233</v>
      </c>
      <c r="G15" s="341">
        <v>192</v>
      </c>
      <c r="H15" s="341">
        <v>4</v>
      </c>
      <c r="I15" s="341">
        <v>209</v>
      </c>
      <c r="J15" s="341">
        <v>168</v>
      </c>
      <c r="K15" s="341">
        <v>3</v>
      </c>
      <c r="L15" s="341">
        <v>205</v>
      </c>
      <c r="M15" s="342">
        <v>6.1489270122363653</v>
      </c>
      <c r="N15" s="343">
        <v>420.17667916948494</v>
      </c>
      <c r="Q15" s="343"/>
    </row>
    <row r="16" spans="1:17" ht="34.5" customHeight="1" x14ac:dyDescent="0.15">
      <c r="A16" s="325"/>
      <c r="B16" s="340" t="s">
        <v>17</v>
      </c>
      <c r="C16" s="325"/>
      <c r="D16" s="337">
        <v>119</v>
      </c>
      <c r="E16" s="341">
        <v>0</v>
      </c>
      <c r="F16" s="341">
        <v>141</v>
      </c>
      <c r="G16" s="341">
        <v>117</v>
      </c>
      <c r="H16" s="341">
        <v>1</v>
      </c>
      <c r="I16" s="341">
        <v>138</v>
      </c>
      <c r="J16" s="341">
        <v>109</v>
      </c>
      <c r="K16" s="341">
        <v>1</v>
      </c>
      <c r="L16" s="341">
        <v>125</v>
      </c>
      <c r="M16" s="342">
        <v>3.2842879663688911</v>
      </c>
      <c r="N16" s="343">
        <v>410.53599579611142</v>
      </c>
      <c r="Q16" s="343"/>
    </row>
    <row r="17" spans="1:17" ht="34.5" customHeight="1" x14ac:dyDescent="0.15">
      <c r="A17" s="325"/>
      <c r="B17" s="340" t="s">
        <v>16</v>
      </c>
      <c r="C17" s="325"/>
      <c r="D17" s="337">
        <v>105</v>
      </c>
      <c r="E17" s="341">
        <v>4</v>
      </c>
      <c r="F17" s="341">
        <v>121</v>
      </c>
      <c r="G17" s="341">
        <v>118</v>
      </c>
      <c r="H17" s="341">
        <v>1</v>
      </c>
      <c r="I17" s="341">
        <v>149</v>
      </c>
      <c r="J17" s="341">
        <v>177</v>
      </c>
      <c r="K17" s="341">
        <v>1</v>
      </c>
      <c r="L17" s="341">
        <v>223</v>
      </c>
      <c r="M17" s="342">
        <v>1.8062931252483654</v>
      </c>
      <c r="N17" s="343">
        <v>402.80336693038549</v>
      </c>
      <c r="Q17" s="343"/>
    </row>
    <row r="18" spans="1:17" ht="34.5" customHeight="1" x14ac:dyDescent="0.15">
      <c r="A18" s="325"/>
      <c r="B18" s="340" t="s">
        <v>15</v>
      </c>
      <c r="C18" s="325"/>
      <c r="D18" s="337">
        <v>99</v>
      </c>
      <c r="E18" s="341">
        <v>2</v>
      </c>
      <c r="F18" s="341">
        <v>113</v>
      </c>
      <c r="G18" s="341">
        <v>104</v>
      </c>
      <c r="H18" s="341">
        <v>0</v>
      </c>
      <c r="I18" s="341">
        <v>128</v>
      </c>
      <c r="J18" s="341">
        <v>128</v>
      </c>
      <c r="K18" s="341">
        <v>0</v>
      </c>
      <c r="L18" s="341">
        <v>175</v>
      </c>
      <c r="M18" s="342">
        <v>0</v>
      </c>
      <c r="N18" s="343">
        <v>390.59884382742229</v>
      </c>
      <c r="Q18" s="343"/>
    </row>
    <row r="19" spans="1:17" ht="34.5" customHeight="1" x14ac:dyDescent="0.15">
      <c r="A19" s="325"/>
      <c r="B19" s="340" t="s">
        <v>14</v>
      </c>
      <c r="C19" s="325"/>
      <c r="D19" s="337">
        <v>91</v>
      </c>
      <c r="E19" s="341">
        <v>1</v>
      </c>
      <c r="F19" s="341">
        <v>111</v>
      </c>
      <c r="G19" s="341">
        <v>107</v>
      </c>
      <c r="H19" s="341">
        <v>0</v>
      </c>
      <c r="I19" s="341">
        <v>142</v>
      </c>
      <c r="J19" s="341">
        <v>92</v>
      </c>
      <c r="K19" s="341">
        <v>1</v>
      </c>
      <c r="L19" s="341">
        <v>120</v>
      </c>
      <c r="M19" s="342">
        <v>3.7644932992019275</v>
      </c>
      <c r="N19" s="343">
        <v>451.73919590423122</v>
      </c>
      <c r="Q19" s="343"/>
    </row>
    <row r="20" spans="1:17" ht="34.5" customHeight="1" x14ac:dyDescent="0.15">
      <c r="A20" s="325"/>
      <c r="B20" s="340" t="s">
        <v>13</v>
      </c>
      <c r="C20" s="325"/>
      <c r="D20" s="337">
        <v>117</v>
      </c>
      <c r="E20" s="341">
        <v>6</v>
      </c>
      <c r="F20" s="341">
        <v>132</v>
      </c>
      <c r="G20" s="341">
        <v>81</v>
      </c>
      <c r="H20" s="341">
        <v>2</v>
      </c>
      <c r="I20" s="341">
        <v>96</v>
      </c>
      <c r="J20" s="341">
        <v>88</v>
      </c>
      <c r="K20" s="341">
        <v>1</v>
      </c>
      <c r="L20" s="341">
        <v>104</v>
      </c>
      <c r="M20" s="342">
        <v>1.6937382496908926</v>
      </c>
      <c r="N20" s="343">
        <v>176.14877796785285</v>
      </c>
      <c r="Q20" s="343"/>
    </row>
    <row r="21" spans="1:17" ht="34.5" customHeight="1" x14ac:dyDescent="0.15">
      <c r="A21" s="325"/>
      <c r="B21" s="340" t="s">
        <v>12</v>
      </c>
      <c r="C21" s="325"/>
      <c r="D21" s="337">
        <v>8</v>
      </c>
      <c r="E21" s="341">
        <v>0</v>
      </c>
      <c r="F21" s="341">
        <v>9</v>
      </c>
      <c r="G21" s="341">
        <v>14</v>
      </c>
      <c r="H21" s="341">
        <v>0</v>
      </c>
      <c r="I21" s="341">
        <v>14</v>
      </c>
      <c r="J21" s="341">
        <v>24</v>
      </c>
      <c r="K21" s="341">
        <v>0</v>
      </c>
      <c r="L21" s="341">
        <v>29</v>
      </c>
      <c r="M21" s="342">
        <v>0</v>
      </c>
      <c r="N21" s="343">
        <v>240.34477042930547</v>
      </c>
      <c r="Q21" s="343"/>
    </row>
    <row r="22" spans="1:17" ht="34.5" customHeight="1" x14ac:dyDescent="0.15">
      <c r="A22" s="325"/>
      <c r="B22" s="340" t="s">
        <v>11</v>
      </c>
      <c r="C22" s="325"/>
      <c r="D22" s="337">
        <v>14</v>
      </c>
      <c r="E22" s="341">
        <v>0</v>
      </c>
      <c r="F22" s="341">
        <v>15</v>
      </c>
      <c r="G22" s="341">
        <v>32</v>
      </c>
      <c r="H22" s="341">
        <v>0</v>
      </c>
      <c r="I22" s="341">
        <v>40</v>
      </c>
      <c r="J22" s="341">
        <v>24</v>
      </c>
      <c r="K22" s="341">
        <v>0</v>
      </c>
      <c r="L22" s="341">
        <v>30</v>
      </c>
      <c r="M22" s="342">
        <v>0</v>
      </c>
      <c r="N22" s="343">
        <v>230.66277102875597</v>
      </c>
      <c r="Q22" s="343"/>
    </row>
    <row r="23" spans="1:17" ht="34.5" customHeight="1" x14ac:dyDescent="0.15">
      <c r="A23" s="325"/>
      <c r="B23" s="340" t="s">
        <v>10</v>
      </c>
      <c r="C23" s="325"/>
      <c r="D23" s="337">
        <v>97</v>
      </c>
      <c r="E23" s="341">
        <v>1</v>
      </c>
      <c r="F23" s="341">
        <v>122</v>
      </c>
      <c r="G23" s="341">
        <v>79</v>
      </c>
      <c r="H23" s="341">
        <v>0</v>
      </c>
      <c r="I23" s="341">
        <v>89</v>
      </c>
      <c r="J23" s="341">
        <v>87</v>
      </c>
      <c r="K23" s="344">
        <v>2</v>
      </c>
      <c r="L23" s="341">
        <v>97</v>
      </c>
      <c r="M23" s="342">
        <v>7.6071659503252071</v>
      </c>
      <c r="N23" s="343">
        <v>368.9475485907725</v>
      </c>
      <c r="Q23" s="343"/>
    </row>
    <row r="24" spans="1:17" ht="34.5" customHeight="1" x14ac:dyDescent="0.15">
      <c r="A24" s="325"/>
      <c r="B24" s="340" t="s">
        <v>9</v>
      </c>
      <c r="C24" s="325"/>
      <c r="D24" s="337">
        <v>1</v>
      </c>
      <c r="E24" s="341">
        <v>0</v>
      </c>
      <c r="F24" s="341">
        <v>1</v>
      </c>
      <c r="G24" s="341">
        <v>2</v>
      </c>
      <c r="H24" s="341">
        <v>0</v>
      </c>
      <c r="I24" s="341">
        <v>3</v>
      </c>
      <c r="J24" s="341">
        <v>2</v>
      </c>
      <c r="K24" s="344">
        <v>0</v>
      </c>
      <c r="L24" s="341">
        <v>2</v>
      </c>
      <c r="M24" s="342">
        <v>0</v>
      </c>
      <c r="N24" s="345">
        <v>66.577896138482032</v>
      </c>
      <c r="Q24" s="345"/>
    </row>
    <row r="25" spans="1:17" ht="34.5" customHeight="1" x14ac:dyDescent="0.15">
      <c r="A25" s="325"/>
      <c r="B25" s="340" t="s">
        <v>8</v>
      </c>
      <c r="C25" s="325"/>
      <c r="D25" s="337">
        <v>80</v>
      </c>
      <c r="E25" s="341">
        <v>0</v>
      </c>
      <c r="F25" s="341">
        <v>92</v>
      </c>
      <c r="G25" s="341">
        <v>62</v>
      </c>
      <c r="H25" s="341">
        <v>1</v>
      </c>
      <c r="I25" s="341">
        <v>77</v>
      </c>
      <c r="J25" s="341">
        <v>72</v>
      </c>
      <c r="K25" s="344">
        <v>0</v>
      </c>
      <c r="L25" s="341">
        <v>90</v>
      </c>
      <c r="M25" s="342">
        <v>0</v>
      </c>
      <c r="N25" s="343">
        <v>479.94880546075086</v>
      </c>
      <c r="Q25" s="343"/>
    </row>
    <row r="26" spans="1:17" ht="34.5" customHeight="1" x14ac:dyDescent="0.15">
      <c r="A26" s="325"/>
      <c r="B26" s="340" t="s">
        <v>7</v>
      </c>
      <c r="C26" s="325"/>
      <c r="D26" s="337">
        <v>60</v>
      </c>
      <c r="E26" s="341">
        <v>0</v>
      </c>
      <c r="F26" s="341">
        <v>73</v>
      </c>
      <c r="G26" s="341">
        <v>59</v>
      </c>
      <c r="H26" s="341">
        <v>2</v>
      </c>
      <c r="I26" s="341">
        <v>72</v>
      </c>
      <c r="J26" s="341">
        <v>73</v>
      </c>
      <c r="K26" s="341">
        <v>1</v>
      </c>
      <c r="L26" s="341">
        <v>89</v>
      </c>
      <c r="M26" s="342">
        <v>4.5308323138960622</v>
      </c>
      <c r="N26" s="343">
        <v>403.2440759367496</v>
      </c>
      <c r="O26" s="70"/>
      <c r="P26" s="70"/>
      <c r="Q26" s="343"/>
    </row>
    <row r="27" spans="1:17" ht="34.5" customHeight="1" x14ac:dyDescent="0.15">
      <c r="A27" s="325"/>
      <c r="B27" s="340" t="s">
        <v>6</v>
      </c>
      <c r="C27" s="325"/>
      <c r="D27" s="337">
        <v>23</v>
      </c>
      <c r="E27" s="341">
        <v>0</v>
      </c>
      <c r="F27" s="341">
        <v>29</v>
      </c>
      <c r="G27" s="341">
        <v>31</v>
      </c>
      <c r="H27" s="341">
        <v>0</v>
      </c>
      <c r="I27" s="341">
        <v>35</v>
      </c>
      <c r="J27" s="341">
        <v>26</v>
      </c>
      <c r="K27" s="341">
        <v>2</v>
      </c>
      <c r="L27" s="341">
        <v>26</v>
      </c>
      <c r="M27" s="342">
        <v>25.195263290501387</v>
      </c>
      <c r="N27" s="343">
        <v>327.53842277651802</v>
      </c>
      <c r="Q27" s="343"/>
    </row>
    <row r="28" spans="1:17" ht="34.5" customHeight="1" x14ac:dyDescent="0.15">
      <c r="A28" s="325"/>
      <c r="B28" s="340" t="s">
        <v>5</v>
      </c>
      <c r="C28" s="325"/>
      <c r="D28" s="337">
        <v>46</v>
      </c>
      <c r="E28" s="341">
        <v>1</v>
      </c>
      <c r="F28" s="341">
        <v>53</v>
      </c>
      <c r="G28" s="341">
        <v>54</v>
      </c>
      <c r="H28" s="341">
        <v>0</v>
      </c>
      <c r="I28" s="341">
        <v>62</v>
      </c>
      <c r="J28" s="341">
        <v>35</v>
      </c>
      <c r="K28" s="341">
        <v>1</v>
      </c>
      <c r="L28" s="341">
        <v>37</v>
      </c>
      <c r="M28" s="342">
        <v>4.6781437125748502</v>
      </c>
      <c r="N28" s="343">
        <v>173.09131736526945</v>
      </c>
      <c r="Q28" s="343"/>
    </row>
    <row r="29" spans="1:17" ht="34.5" customHeight="1" x14ac:dyDescent="0.15">
      <c r="A29" s="325"/>
      <c r="B29" s="340" t="s">
        <v>4</v>
      </c>
      <c r="C29" s="325"/>
      <c r="D29" s="337">
        <v>47</v>
      </c>
      <c r="E29" s="341">
        <v>1</v>
      </c>
      <c r="F29" s="341">
        <v>57</v>
      </c>
      <c r="G29" s="341">
        <v>55</v>
      </c>
      <c r="H29" s="341">
        <v>5</v>
      </c>
      <c r="I29" s="341">
        <v>61</v>
      </c>
      <c r="J29" s="341">
        <v>60</v>
      </c>
      <c r="K29" s="341">
        <v>2</v>
      </c>
      <c r="L29" s="341">
        <v>68</v>
      </c>
      <c r="M29" s="342">
        <v>12.126356636148669</v>
      </c>
      <c r="N29" s="343">
        <v>412.29612562905476</v>
      </c>
      <c r="Q29" s="343"/>
    </row>
    <row r="30" spans="1:17" ht="9" customHeight="1" x14ac:dyDescent="0.15">
      <c r="A30" s="325"/>
      <c r="B30" s="318"/>
      <c r="C30" s="325"/>
      <c r="D30" s="337"/>
      <c r="E30" s="338"/>
      <c r="F30" s="338"/>
      <c r="G30" s="338"/>
      <c r="H30" s="338"/>
      <c r="I30" s="338"/>
      <c r="J30" s="338"/>
      <c r="K30" s="338"/>
      <c r="L30" s="338"/>
      <c r="M30" s="342"/>
      <c r="N30" s="343"/>
      <c r="Q30" s="343"/>
    </row>
    <row r="31" spans="1:17" s="333" customFormat="1" ht="34.5" customHeight="1" x14ac:dyDescent="0.15">
      <c r="A31" s="327"/>
      <c r="B31" s="328" t="s">
        <v>100</v>
      </c>
      <c r="C31" s="327"/>
      <c r="D31" s="329">
        <v>23</v>
      </c>
      <c r="E31" s="330">
        <v>2</v>
      </c>
      <c r="F31" s="330">
        <v>33</v>
      </c>
      <c r="G31" s="330">
        <v>23</v>
      </c>
      <c r="H31" s="330">
        <v>2</v>
      </c>
      <c r="I31" s="330">
        <v>29</v>
      </c>
      <c r="J31" s="346">
        <v>25</v>
      </c>
      <c r="K31" s="347">
        <v>2</v>
      </c>
      <c r="L31" s="348">
        <v>35</v>
      </c>
      <c r="M31" s="349">
        <v>0</v>
      </c>
      <c r="N31" s="350">
        <v>0</v>
      </c>
      <c r="O31" s="237"/>
      <c r="P31" s="237"/>
      <c r="Q31" s="350"/>
    </row>
    <row r="32" spans="1:17" ht="5.25" customHeight="1" thickBot="1" x14ac:dyDescent="0.2">
      <c r="A32" s="351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Q32" s="321"/>
    </row>
    <row r="33" spans="1:17" ht="13.5" customHeight="1" x14ac:dyDescent="0.15">
      <c r="A33" s="316" t="s">
        <v>99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Q33" s="321"/>
    </row>
    <row r="34" spans="1:17" ht="13.5" customHeight="1" x14ac:dyDescent="0.15">
      <c r="A34" s="316" t="s">
        <v>478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Q34" s="321"/>
    </row>
    <row r="35" spans="1:17" ht="13.5" customHeight="1" x14ac:dyDescent="0.15"/>
    <row r="38" spans="1:17" x14ac:dyDescent="0.15">
      <c r="O38" s="70"/>
      <c r="P38" s="70"/>
    </row>
  </sheetData>
  <mergeCells count="6">
    <mergeCell ref="A2:N2"/>
    <mergeCell ref="A4:C6"/>
    <mergeCell ref="D4:F5"/>
    <mergeCell ref="G4:I5"/>
    <mergeCell ref="J4:L5"/>
    <mergeCell ref="M5:N5"/>
  </mergeCells>
  <phoneticPr fontId="10"/>
  <hyperlinks>
    <hyperlink ref="P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X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0.42578125" style="237" customWidth="1"/>
    <col min="2" max="2" width="7.140625" style="237" customWidth="1"/>
    <col min="3" max="3" width="8" style="237" customWidth="1"/>
    <col min="4" max="15" width="7.28515625" style="237" customWidth="1"/>
    <col min="16" max="16" width="2.7109375" style="237" customWidth="1"/>
    <col min="17" max="17" width="24.7109375" style="237" customWidth="1"/>
    <col min="18" max="16384" width="10.7109375" style="237"/>
  </cols>
  <sheetData>
    <row r="1" spans="1:19" ht="13.5" x14ac:dyDescent="0.15">
      <c r="Q1" s="86" t="s">
        <v>443</v>
      </c>
    </row>
    <row r="2" spans="1:19" ht="21" customHeight="1" x14ac:dyDescent="0.15"/>
    <row r="3" spans="1:19" ht="30" customHeight="1" thickBot="1" x14ac:dyDescent="0.2">
      <c r="A3" s="94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1" t="s">
        <v>107</v>
      </c>
      <c r="P3" s="49"/>
      <c r="Q3" s="49"/>
    </row>
    <row r="4" spans="1:19" ht="27" customHeight="1" x14ac:dyDescent="0.15">
      <c r="A4" s="446" t="s">
        <v>125</v>
      </c>
      <c r="B4" s="447"/>
      <c r="C4" s="96" t="s">
        <v>1</v>
      </c>
      <c r="D4" s="97" t="s">
        <v>124</v>
      </c>
      <c r="E4" s="97" t="s">
        <v>123</v>
      </c>
      <c r="F4" s="97" t="s">
        <v>122</v>
      </c>
      <c r="G4" s="97" t="s">
        <v>121</v>
      </c>
      <c r="H4" s="97" t="s">
        <v>120</v>
      </c>
      <c r="I4" s="97" t="s">
        <v>119</v>
      </c>
      <c r="J4" s="97" t="s">
        <v>118</v>
      </c>
      <c r="K4" s="97" t="s">
        <v>117</v>
      </c>
      <c r="L4" s="97" t="s">
        <v>116</v>
      </c>
      <c r="M4" s="97" t="s">
        <v>115</v>
      </c>
      <c r="N4" s="97" t="s">
        <v>114</v>
      </c>
      <c r="O4" s="97" t="s">
        <v>113</v>
      </c>
      <c r="P4" s="50"/>
      <c r="Q4" s="52"/>
    </row>
    <row r="5" spans="1:19" ht="13.5" customHeight="1" x14ac:dyDescent="0.15">
      <c r="A5" s="444" t="s">
        <v>397</v>
      </c>
      <c r="B5" s="98" t="s">
        <v>112</v>
      </c>
      <c r="C5" s="99">
        <v>4537</v>
      </c>
      <c r="D5" s="100">
        <v>399</v>
      </c>
      <c r="E5" s="100">
        <v>334</v>
      </c>
      <c r="F5" s="100">
        <v>388</v>
      </c>
      <c r="G5" s="100">
        <v>384</v>
      </c>
      <c r="H5" s="100">
        <v>393</v>
      </c>
      <c r="I5" s="100">
        <v>350</v>
      </c>
      <c r="J5" s="100">
        <v>404</v>
      </c>
      <c r="K5" s="100">
        <v>371</v>
      </c>
      <c r="L5" s="100">
        <v>372</v>
      </c>
      <c r="M5" s="100">
        <v>393</v>
      </c>
      <c r="N5" s="100">
        <v>393</v>
      </c>
      <c r="O5" s="100">
        <v>356</v>
      </c>
    </row>
    <row r="6" spans="1:19" ht="13.5" customHeight="1" x14ac:dyDescent="0.15">
      <c r="A6" s="444"/>
      <c r="B6" s="98" t="s">
        <v>111</v>
      </c>
      <c r="C6" s="99">
        <v>47</v>
      </c>
      <c r="D6" s="100">
        <v>6</v>
      </c>
      <c r="E6" s="100">
        <v>3</v>
      </c>
      <c r="F6" s="100">
        <v>1</v>
      </c>
      <c r="G6" s="100">
        <v>3</v>
      </c>
      <c r="H6" s="100">
        <v>0</v>
      </c>
      <c r="I6" s="100">
        <v>6</v>
      </c>
      <c r="J6" s="100">
        <v>2</v>
      </c>
      <c r="K6" s="100">
        <v>4</v>
      </c>
      <c r="L6" s="100">
        <v>10</v>
      </c>
      <c r="M6" s="100">
        <v>6</v>
      </c>
      <c r="N6" s="100">
        <v>3</v>
      </c>
      <c r="O6" s="100">
        <v>3</v>
      </c>
    </row>
    <row r="7" spans="1:19" ht="13.5" customHeight="1" x14ac:dyDescent="0.15">
      <c r="A7" s="448"/>
      <c r="B7" s="250" t="s">
        <v>102</v>
      </c>
      <c r="C7" s="99">
        <v>5525</v>
      </c>
      <c r="D7" s="100">
        <v>479</v>
      </c>
      <c r="E7" s="100">
        <v>413</v>
      </c>
      <c r="F7" s="100">
        <v>481</v>
      </c>
      <c r="G7" s="100">
        <v>463</v>
      </c>
      <c r="H7" s="100">
        <v>507</v>
      </c>
      <c r="I7" s="100">
        <v>410</v>
      </c>
      <c r="J7" s="100">
        <v>479</v>
      </c>
      <c r="K7" s="100">
        <v>468</v>
      </c>
      <c r="L7" s="100">
        <v>458</v>
      </c>
      <c r="M7" s="100">
        <v>454</v>
      </c>
      <c r="N7" s="100">
        <v>491</v>
      </c>
      <c r="O7" s="100">
        <v>422</v>
      </c>
    </row>
    <row r="8" spans="1:19" ht="13.5" customHeight="1" x14ac:dyDescent="0.15">
      <c r="A8" s="449" t="s">
        <v>398</v>
      </c>
      <c r="B8" s="98" t="s">
        <v>112</v>
      </c>
      <c r="C8" s="99">
        <v>3722</v>
      </c>
      <c r="D8" s="100">
        <v>336</v>
      </c>
      <c r="E8" s="100">
        <v>327</v>
      </c>
      <c r="F8" s="100">
        <v>317</v>
      </c>
      <c r="G8" s="100">
        <v>258</v>
      </c>
      <c r="H8" s="100">
        <v>268</v>
      </c>
      <c r="I8" s="100">
        <v>301</v>
      </c>
      <c r="J8" s="100">
        <v>310</v>
      </c>
      <c r="K8" s="100">
        <v>290</v>
      </c>
      <c r="L8" s="100">
        <v>311</v>
      </c>
      <c r="M8" s="100">
        <v>338</v>
      </c>
      <c r="N8" s="100">
        <v>338</v>
      </c>
      <c r="O8" s="100">
        <v>328</v>
      </c>
    </row>
    <row r="9" spans="1:19" ht="13.5" customHeight="1" x14ac:dyDescent="0.15">
      <c r="A9" s="444"/>
      <c r="B9" s="98" t="s">
        <v>111</v>
      </c>
      <c r="C9" s="99">
        <v>59</v>
      </c>
      <c r="D9" s="100">
        <v>7</v>
      </c>
      <c r="E9" s="100">
        <v>3</v>
      </c>
      <c r="F9" s="100">
        <v>6</v>
      </c>
      <c r="G9" s="100">
        <v>7</v>
      </c>
      <c r="H9" s="100">
        <v>3</v>
      </c>
      <c r="I9" s="101">
        <v>2</v>
      </c>
      <c r="J9" s="101">
        <v>6</v>
      </c>
      <c r="K9" s="100">
        <v>3</v>
      </c>
      <c r="L9" s="100">
        <v>3</v>
      </c>
      <c r="M9" s="100">
        <v>9</v>
      </c>
      <c r="N9" s="100">
        <v>5</v>
      </c>
      <c r="O9" s="100">
        <v>5</v>
      </c>
    </row>
    <row r="10" spans="1:19" ht="13.5" customHeight="1" x14ac:dyDescent="0.15">
      <c r="A10" s="448"/>
      <c r="B10" s="250" t="s">
        <v>102</v>
      </c>
      <c r="C10" s="99">
        <v>4514</v>
      </c>
      <c r="D10" s="100">
        <v>400</v>
      </c>
      <c r="E10" s="100">
        <v>420</v>
      </c>
      <c r="F10" s="100">
        <v>400</v>
      </c>
      <c r="G10" s="100">
        <v>303</v>
      </c>
      <c r="H10" s="100">
        <v>342</v>
      </c>
      <c r="I10" s="100">
        <v>357</v>
      </c>
      <c r="J10" s="100">
        <v>377</v>
      </c>
      <c r="K10" s="100">
        <v>349</v>
      </c>
      <c r="L10" s="100">
        <v>385</v>
      </c>
      <c r="M10" s="100">
        <v>390</v>
      </c>
      <c r="N10" s="100">
        <v>396</v>
      </c>
      <c r="O10" s="100">
        <v>395</v>
      </c>
      <c r="S10" s="102"/>
    </row>
    <row r="11" spans="1:19" ht="13.5" customHeight="1" x14ac:dyDescent="0.15">
      <c r="A11" s="449" t="s">
        <v>431</v>
      </c>
      <c r="B11" s="98" t="s">
        <v>112</v>
      </c>
      <c r="C11" s="99">
        <v>3287</v>
      </c>
      <c r="D11" s="100">
        <v>262</v>
      </c>
      <c r="E11" s="100">
        <v>234</v>
      </c>
      <c r="F11" s="100">
        <v>317</v>
      </c>
      <c r="G11" s="100">
        <v>276</v>
      </c>
      <c r="H11" s="100">
        <v>264</v>
      </c>
      <c r="I11" s="100">
        <v>239</v>
      </c>
      <c r="J11" s="100">
        <v>275</v>
      </c>
      <c r="K11" s="100">
        <v>282</v>
      </c>
      <c r="L11" s="100">
        <v>247</v>
      </c>
      <c r="M11" s="100">
        <v>269</v>
      </c>
      <c r="N11" s="100">
        <v>292</v>
      </c>
      <c r="O11" s="100">
        <v>330</v>
      </c>
    </row>
    <row r="12" spans="1:19" ht="13.5" customHeight="1" x14ac:dyDescent="0.15">
      <c r="A12" s="444"/>
      <c r="B12" s="98" t="s">
        <v>111</v>
      </c>
      <c r="C12" s="99">
        <v>37</v>
      </c>
      <c r="D12" s="100">
        <v>3</v>
      </c>
      <c r="E12" s="100">
        <v>3</v>
      </c>
      <c r="F12" s="100">
        <v>2</v>
      </c>
      <c r="G12" s="100">
        <v>4</v>
      </c>
      <c r="H12" s="100">
        <v>5</v>
      </c>
      <c r="I12" s="101">
        <v>1</v>
      </c>
      <c r="J12" s="101">
        <v>5</v>
      </c>
      <c r="K12" s="100">
        <v>4</v>
      </c>
      <c r="L12" s="100">
        <v>3</v>
      </c>
      <c r="M12" s="100">
        <v>3</v>
      </c>
      <c r="N12" s="100">
        <v>1</v>
      </c>
      <c r="O12" s="100">
        <v>3</v>
      </c>
    </row>
    <row r="13" spans="1:19" ht="13.5" customHeight="1" x14ac:dyDescent="0.15">
      <c r="A13" s="448"/>
      <c r="B13" s="250" t="s">
        <v>102</v>
      </c>
      <c r="C13" s="99">
        <v>3957</v>
      </c>
      <c r="D13" s="100">
        <v>315</v>
      </c>
      <c r="E13" s="100">
        <v>279</v>
      </c>
      <c r="F13" s="100">
        <v>385</v>
      </c>
      <c r="G13" s="100">
        <v>334</v>
      </c>
      <c r="H13" s="100">
        <v>306</v>
      </c>
      <c r="I13" s="100">
        <v>292</v>
      </c>
      <c r="J13" s="100">
        <v>337</v>
      </c>
      <c r="K13" s="100">
        <v>349</v>
      </c>
      <c r="L13" s="100">
        <v>285</v>
      </c>
      <c r="M13" s="100">
        <v>324</v>
      </c>
      <c r="N13" s="100">
        <v>364</v>
      </c>
      <c r="O13" s="100">
        <v>387</v>
      </c>
    </row>
    <row r="14" spans="1:19" ht="13.5" customHeight="1" x14ac:dyDescent="0.15">
      <c r="A14" s="449" t="s">
        <v>450</v>
      </c>
      <c r="B14" s="98" t="s">
        <v>112</v>
      </c>
      <c r="C14" s="99">
        <v>3144</v>
      </c>
      <c r="D14" s="100">
        <v>261</v>
      </c>
      <c r="E14" s="100">
        <v>209</v>
      </c>
      <c r="F14" s="100">
        <v>263</v>
      </c>
      <c r="G14" s="100">
        <v>243</v>
      </c>
      <c r="H14" s="100">
        <v>287</v>
      </c>
      <c r="I14" s="100">
        <v>257</v>
      </c>
      <c r="J14" s="100">
        <v>286</v>
      </c>
      <c r="K14" s="100">
        <v>277</v>
      </c>
      <c r="L14" s="100">
        <v>240</v>
      </c>
      <c r="M14" s="100">
        <v>252</v>
      </c>
      <c r="N14" s="100">
        <v>276</v>
      </c>
      <c r="O14" s="100">
        <v>293</v>
      </c>
      <c r="P14" s="70"/>
      <c r="Q14" s="70"/>
    </row>
    <row r="15" spans="1:19" ht="13.5" customHeight="1" x14ac:dyDescent="0.15">
      <c r="A15" s="444"/>
      <c r="B15" s="98" t="s">
        <v>111</v>
      </c>
      <c r="C15" s="99">
        <v>35</v>
      </c>
      <c r="D15" s="100">
        <v>2</v>
      </c>
      <c r="E15" s="100">
        <v>3</v>
      </c>
      <c r="F15" s="100">
        <v>5</v>
      </c>
      <c r="G15" s="100">
        <v>2</v>
      </c>
      <c r="H15" s="100">
        <v>2</v>
      </c>
      <c r="I15" s="101">
        <v>3</v>
      </c>
      <c r="J15" s="101">
        <v>3</v>
      </c>
      <c r="K15" s="100">
        <v>1</v>
      </c>
      <c r="L15" s="100">
        <v>3</v>
      </c>
      <c r="M15" s="100">
        <v>1</v>
      </c>
      <c r="N15" s="100">
        <v>1</v>
      </c>
      <c r="O15" s="100">
        <v>9</v>
      </c>
    </row>
    <row r="16" spans="1:19" ht="13.5" customHeight="1" x14ac:dyDescent="0.15">
      <c r="A16" s="448"/>
      <c r="B16" s="250" t="s">
        <v>102</v>
      </c>
      <c r="C16" s="99">
        <v>3730</v>
      </c>
      <c r="D16" s="100">
        <v>308</v>
      </c>
      <c r="E16" s="100">
        <v>240</v>
      </c>
      <c r="F16" s="100">
        <v>312</v>
      </c>
      <c r="G16" s="100">
        <v>304</v>
      </c>
      <c r="H16" s="100">
        <v>341</v>
      </c>
      <c r="I16" s="100">
        <v>302</v>
      </c>
      <c r="J16" s="100">
        <v>337</v>
      </c>
      <c r="K16" s="100">
        <v>336</v>
      </c>
      <c r="L16" s="100">
        <v>281</v>
      </c>
      <c r="M16" s="100">
        <v>293</v>
      </c>
      <c r="N16" s="100">
        <v>318</v>
      </c>
      <c r="O16" s="100">
        <v>358</v>
      </c>
    </row>
    <row r="17" spans="1:258" ht="13.5" customHeight="1" x14ac:dyDescent="0.15">
      <c r="A17" s="443" t="s">
        <v>479</v>
      </c>
      <c r="B17" s="98" t="s">
        <v>112</v>
      </c>
      <c r="C17" s="99">
        <v>3041</v>
      </c>
      <c r="D17" s="100">
        <v>243</v>
      </c>
      <c r="E17" s="100">
        <v>204</v>
      </c>
      <c r="F17" s="100">
        <v>268</v>
      </c>
      <c r="G17" s="100">
        <v>249</v>
      </c>
      <c r="H17" s="100">
        <v>286</v>
      </c>
      <c r="I17" s="100">
        <v>247</v>
      </c>
      <c r="J17" s="100">
        <v>249</v>
      </c>
      <c r="K17" s="100">
        <v>258</v>
      </c>
      <c r="L17" s="100">
        <v>211</v>
      </c>
      <c r="M17" s="100">
        <v>275</v>
      </c>
      <c r="N17" s="100">
        <v>280</v>
      </c>
      <c r="O17" s="100">
        <v>271</v>
      </c>
      <c r="R17" s="103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  <c r="IX17" s="92"/>
    </row>
    <row r="18" spans="1:258" ht="13.5" customHeight="1" x14ac:dyDescent="0.15">
      <c r="A18" s="444"/>
      <c r="B18" s="98" t="s">
        <v>111</v>
      </c>
      <c r="C18" s="99">
        <v>33</v>
      </c>
      <c r="D18" s="100">
        <v>3</v>
      </c>
      <c r="E18" s="100">
        <v>3</v>
      </c>
      <c r="F18" s="100">
        <v>3</v>
      </c>
      <c r="G18" s="100">
        <v>4</v>
      </c>
      <c r="H18" s="104">
        <v>2</v>
      </c>
      <c r="I18" s="100">
        <v>1</v>
      </c>
      <c r="J18" s="100">
        <v>1</v>
      </c>
      <c r="K18" s="102">
        <v>3</v>
      </c>
      <c r="L18" s="102">
        <v>2</v>
      </c>
      <c r="M18" s="100">
        <v>6</v>
      </c>
      <c r="N18" s="100">
        <v>2</v>
      </c>
      <c r="O18" s="100">
        <v>3</v>
      </c>
      <c r="R18" s="103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  <c r="IX18" s="92"/>
    </row>
    <row r="19" spans="1:258" ht="13.5" customHeight="1" thickBot="1" x14ac:dyDescent="0.2">
      <c r="A19" s="445"/>
      <c r="B19" s="105" t="s">
        <v>102</v>
      </c>
      <c r="C19" s="106">
        <v>3712</v>
      </c>
      <c r="D19" s="107">
        <v>306</v>
      </c>
      <c r="E19" s="107">
        <v>248</v>
      </c>
      <c r="F19" s="107">
        <v>312</v>
      </c>
      <c r="G19" s="107">
        <v>292</v>
      </c>
      <c r="H19" s="107">
        <v>369</v>
      </c>
      <c r="I19" s="107">
        <v>292</v>
      </c>
      <c r="J19" s="107">
        <v>307</v>
      </c>
      <c r="K19" s="107">
        <v>327</v>
      </c>
      <c r="L19" s="107">
        <v>252</v>
      </c>
      <c r="M19" s="107">
        <v>318</v>
      </c>
      <c r="N19" s="107">
        <v>346</v>
      </c>
      <c r="O19" s="107">
        <v>343</v>
      </c>
      <c r="R19" s="103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  <c r="IX19" s="92"/>
    </row>
    <row r="20" spans="1:258" ht="13.5" customHeight="1" x14ac:dyDescent="0.15">
      <c r="A20" s="237" t="s">
        <v>110</v>
      </c>
    </row>
    <row r="26" spans="1:258" x14ac:dyDescent="0.15">
      <c r="P26" s="70"/>
      <c r="Q26" s="70"/>
    </row>
    <row r="38" spans="16:17" x14ac:dyDescent="0.15">
      <c r="P38" s="70"/>
      <c r="Q38" s="70"/>
    </row>
  </sheetData>
  <mergeCells count="6">
    <mergeCell ref="A17:A19"/>
    <mergeCell ref="A4:B4"/>
    <mergeCell ref="A5:A7"/>
    <mergeCell ref="A8:A10"/>
    <mergeCell ref="A11:A13"/>
    <mergeCell ref="A14:A16"/>
  </mergeCells>
  <phoneticPr fontId="10"/>
  <hyperlinks>
    <hyperlink ref="Q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3.140625" style="237" customWidth="1"/>
    <col min="2" max="2" width="1" style="237" customWidth="1"/>
    <col min="3" max="3" width="17.5703125" style="237" customWidth="1"/>
    <col min="4" max="4" width="1" style="237" customWidth="1"/>
    <col min="5" max="5" width="7.42578125" style="237" customWidth="1"/>
    <col min="6" max="14" width="8.140625" style="237" customWidth="1"/>
    <col min="15" max="15" width="9" style="237" customWidth="1"/>
    <col min="16" max="16" width="2.7109375" style="237" customWidth="1"/>
    <col min="17" max="17" width="24.7109375" style="237" customWidth="1"/>
    <col min="18" max="16384" width="10.7109375" style="237"/>
  </cols>
  <sheetData>
    <row r="1" spans="1:19" ht="13.5" x14ac:dyDescent="0.15">
      <c r="Q1" s="86" t="s">
        <v>443</v>
      </c>
    </row>
    <row r="2" spans="1:19" ht="21" customHeight="1" x14ac:dyDescent="0.15"/>
    <row r="3" spans="1:19" ht="30" customHeight="1" thickBot="1" x14ac:dyDescent="0.2">
      <c r="A3" s="94" t="s">
        <v>143</v>
      </c>
      <c r="B3" s="94"/>
      <c r="O3" s="91" t="s">
        <v>107</v>
      </c>
      <c r="P3" s="49"/>
      <c r="Q3" s="49"/>
    </row>
    <row r="4" spans="1:19" ht="15" customHeight="1" x14ac:dyDescent="0.15">
      <c r="A4" s="450" t="s">
        <v>142</v>
      </c>
      <c r="B4" s="450"/>
      <c r="C4" s="450"/>
      <c r="D4" s="450"/>
      <c r="E4" s="451"/>
      <c r="F4" s="108" t="s">
        <v>69</v>
      </c>
      <c r="G4" s="108" t="s">
        <v>69</v>
      </c>
      <c r="H4" s="108" t="s">
        <v>69</v>
      </c>
      <c r="I4" s="108" t="s">
        <v>69</v>
      </c>
      <c r="J4" s="108" t="s">
        <v>69</v>
      </c>
      <c r="K4" s="108" t="s">
        <v>357</v>
      </c>
      <c r="L4" s="108" t="s">
        <v>357</v>
      </c>
      <c r="M4" s="108" t="s">
        <v>357</v>
      </c>
      <c r="N4" s="108" t="s">
        <v>357</v>
      </c>
      <c r="O4" s="109" t="s">
        <v>357</v>
      </c>
      <c r="P4" s="50"/>
      <c r="Q4" s="52"/>
    </row>
    <row r="5" spans="1:19" ht="21" customHeight="1" x14ac:dyDescent="0.15">
      <c r="A5" s="452"/>
      <c r="B5" s="452"/>
      <c r="C5" s="452"/>
      <c r="D5" s="452"/>
      <c r="E5" s="448"/>
      <c r="F5" s="250" t="s">
        <v>401</v>
      </c>
      <c r="G5" s="250" t="s">
        <v>343</v>
      </c>
      <c r="H5" s="250" t="s">
        <v>344</v>
      </c>
      <c r="I5" s="250" t="s">
        <v>345</v>
      </c>
      <c r="J5" s="250" t="s">
        <v>346</v>
      </c>
      <c r="K5" s="250" t="s">
        <v>399</v>
      </c>
      <c r="L5" s="250" t="s">
        <v>400</v>
      </c>
      <c r="M5" s="250" t="s">
        <v>432</v>
      </c>
      <c r="N5" s="110" t="s">
        <v>451</v>
      </c>
      <c r="O5" s="111" t="s">
        <v>480</v>
      </c>
    </row>
    <row r="6" spans="1:19" ht="6" customHeight="1" x14ac:dyDescent="0.15">
      <c r="A6" s="242"/>
      <c r="B6" s="247"/>
      <c r="C6" s="112"/>
      <c r="D6" s="242"/>
      <c r="E6" s="247"/>
      <c r="F6" s="98"/>
      <c r="G6" s="247"/>
      <c r="H6" s="247"/>
      <c r="I6" s="247"/>
      <c r="J6" s="247"/>
      <c r="K6" s="247"/>
      <c r="L6" s="247"/>
      <c r="M6" s="247"/>
      <c r="N6" s="247"/>
      <c r="O6" s="113"/>
    </row>
    <row r="7" spans="1:19" ht="13.5" customHeight="1" x14ac:dyDescent="0.15">
      <c r="A7" s="239"/>
      <c r="B7" s="245"/>
      <c r="C7" s="247"/>
      <c r="D7" s="239"/>
      <c r="E7" s="247" t="s">
        <v>112</v>
      </c>
      <c r="F7" s="114">
        <v>788</v>
      </c>
      <c r="G7" s="101">
        <v>793</v>
      </c>
      <c r="H7" s="101">
        <v>687</v>
      </c>
      <c r="I7" s="101">
        <v>707</v>
      </c>
      <c r="J7" s="101">
        <v>449</v>
      </c>
      <c r="K7" s="101">
        <v>318</v>
      </c>
      <c r="L7" s="101">
        <v>291</v>
      </c>
      <c r="M7" s="101">
        <v>229</v>
      </c>
      <c r="N7" s="101">
        <v>267</v>
      </c>
      <c r="O7" s="115">
        <v>253</v>
      </c>
    </row>
    <row r="8" spans="1:19" ht="13.5" customHeight="1" x14ac:dyDescent="0.15">
      <c r="A8" s="453" t="s">
        <v>141</v>
      </c>
      <c r="B8" s="245"/>
      <c r="C8" s="116" t="s">
        <v>140</v>
      </c>
      <c r="D8" s="239"/>
      <c r="E8" s="247" t="s">
        <v>111</v>
      </c>
      <c r="F8" s="114">
        <v>35</v>
      </c>
      <c r="G8" s="101">
        <v>42</v>
      </c>
      <c r="H8" s="101">
        <v>20</v>
      </c>
      <c r="I8" s="101">
        <v>24</v>
      </c>
      <c r="J8" s="101">
        <v>21</v>
      </c>
      <c r="K8" s="101">
        <v>17</v>
      </c>
      <c r="L8" s="101">
        <v>20</v>
      </c>
      <c r="M8" s="101">
        <v>11</v>
      </c>
      <c r="N8" s="101">
        <v>15</v>
      </c>
      <c r="O8" s="115">
        <v>13</v>
      </c>
    </row>
    <row r="9" spans="1:19" ht="13.5" customHeight="1" x14ac:dyDescent="0.15">
      <c r="A9" s="453"/>
      <c r="B9" s="250"/>
      <c r="C9" s="243"/>
      <c r="D9" s="241"/>
      <c r="E9" s="243" t="s">
        <v>102</v>
      </c>
      <c r="F9" s="114">
        <v>764</v>
      </c>
      <c r="G9" s="101">
        <v>782</v>
      </c>
      <c r="H9" s="101">
        <v>685</v>
      </c>
      <c r="I9" s="101">
        <v>709</v>
      </c>
      <c r="J9" s="101">
        <v>443</v>
      </c>
      <c r="K9" s="101">
        <v>315</v>
      </c>
      <c r="L9" s="101">
        <v>287</v>
      </c>
      <c r="M9" s="101">
        <v>229</v>
      </c>
      <c r="N9" s="101">
        <v>261</v>
      </c>
      <c r="O9" s="115">
        <v>248</v>
      </c>
      <c r="S9" s="102"/>
    </row>
    <row r="10" spans="1:19" ht="13.5" customHeight="1" x14ac:dyDescent="0.15">
      <c r="A10" s="453"/>
      <c r="B10" s="117"/>
      <c r="C10" s="247"/>
      <c r="D10" s="239"/>
      <c r="E10" s="247" t="s">
        <v>112</v>
      </c>
      <c r="F10" s="114">
        <v>1482</v>
      </c>
      <c r="G10" s="101">
        <v>2175</v>
      </c>
      <c r="H10" s="101">
        <v>2432</v>
      </c>
      <c r="I10" s="101">
        <v>2045</v>
      </c>
      <c r="J10" s="101">
        <v>1194</v>
      </c>
      <c r="K10" s="101">
        <v>808</v>
      </c>
      <c r="L10" s="101">
        <v>770</v>
      </c>
      <c r="M10" s="101">
        <v>656</v>
      </c>
      <c r="N10" s="101">
        <v>633</v>
      </c>
      <c r="O10" s="115">
        <v>590</v>
      </c>
    </row>
    <row r="11" spans="1:19" ht="13.5" customHeight="1" x14ac:dyDescent="0.15">
      <c r="A11" s="453"/>
      <c r="B11" s="245"/>
      <c r="C11" s="116" t="s">
        <v>139</v>
      </c>
      <c r="D11" s="239"/>
      <c r="E11" s="247" t="s">
        <v>111</v>
      </c>
      <c r="F11" s="114">
        <v>19</v>
      </c>
      <c r="G11" s="101">
        <v>17</v>
      </c>
      <c r="H11" s="101">
        <v>14</v>
      </c>
      <c r="I11" s="101">
        <v>12</v>
      </c>
      <c r="J11" s="101">
        <v>8</v>
      </c>
      <c r="K11" s="101">
        <v>7</v>
      </c>
      <c r="L11" s="101">
        <v>13</v>
      </c>
      <c r="M11" s="101">
        <v>9</v>
      </c>
      <c r="N11" s="101">
        <v>5</v>
      </c>
      <c r="O11" s="115">
        <v>8</v>
      </c>
    </row>
    <row r="12" spans="1:19" ht="13.5" customHeight="1" x14ac:dyDescent="0.15">
      <c r="A12" s="453"/>
      <c r="B12" s="250"/>
      <c r="C12" s="243"/>
      <c r="D12" s="241"/>
      <c r="E12" s="243" t="s">
        <v>102</v>
      </c>
      <c r="F12" s="114">
        <v>1452</v>
      </c>
      <c r="G12" s="101">
        <v>2184</v>
      </c>
      <c r="H12" s="101">
        <v>2391</v>
      </c>
      <c r="I12" s="101">
        <v>2012</v>
      </c>
      <c r="J12" s="101">
        <v>1163</v>
      </c>
      <c r="K12" s="101">
        <v>781</v>
      </c>
      <c r="L12" s="101">
        <v>733</v>
      </c>
      <c r="M12" s="101">
        <v>632</v>
      </c>
      <c r="N12" s="101">
        <v>604</v>
      </c>
      <c r="O12" s="115">
        <v>564</v>
      </c>
    </row>
    <row r="13" spans="1:19" ht="13.5" customHeight="1" x14ac:dyDescent="0.15">
      <c r="A13" s="453"/>
      <c r="B13" s="117"/>
      <c r="C13" s="247"/>
      <c r="D13" s="239"/>
      <c r="E13" s="247" t="s">
        <v>112</v>
      </c>
      <c r="F13" s="114">
        <v>2115</v>
      </c>
      <c r="G13" s="101">
        <v>2678</v>
      </c>
      <c r="H13" s="101">
        <v>2588</v>
      </c>
      <c r="I13" s="101">
        <v>2060</v>
      </c>
      <c r="J13" s="101">
        <v>1040</v>
      </c>
      <c r="K13" s="101">
        <v>598</v>
      </c>
      <c r="L13" s="101">
        <v>478</v>
      </c>
      <c r="M13" s="101">
        <v>415</v>
      </c>
      <c r="N13" s="101">
        <v>371</v>
      </c>
      <c r="O13" s="115">
        <v>369</v>
      </c>
    </row>
    <row r="14" spans="1:19" ht="13.5" customHeight="1" x14ac:dyDescent="0.15">
      <c r="A14" s="453"/>
      <c r="B14" s="245"/>
      <c r="C14" s="116" t="s">
        <v>433</v>
      </c>
      <c r="D14" s="239"/>
      <c r="E14" s="247" t="s">
        <v>111</v>
      </c>
      <c r="F14" s="114">
        <v>27</v>
      </c>
      <c r="G14" s="101">
        <v>11</v>
      </c>
      <c r="H14" s="101">
        <v>15</v>
      </c>
      <c r="I14" s="101">
        <v>9</v>
      </c>
      <c r="J14" s="101">
        <v>4</v>
      </c>
      <c r="K14" s="101">
        <v>8</v>
      </c>
      <c r="L14" s="101">
        <v>4</v>
      </c>
      <c r="M14" s="101">
        <v>7</v>
      </c>
      <c r="N14" s="101">
        <v>3</v>
      </c>
      <c r="O14" s="115">
        <v>6</v>
      </c>
      <c r="P14" s="70"/>
      <c r="Q14" s="70"/>
    </row>
    <row r="15" spans="1:19" ht="13.5" customHeight="1" x14ac:dyDescent="0.15">
      <c r="A15" s="241"/>
      <c r="B15" s="243"/>
      <c r="C15" s="243"/>
      <c r="D15" s="241"/>
      <c r="E15" s="243" t="s">
        <v>102</v>
      </c>
      <c r="F15" s="114">
        <v>1909</v>
      </c>
      <c r="G15" s="101">
        <v>2478</v>
      </c>
      <c r="H15" s="101">
        <v>2401</v>
      </c>
      <c r="I15" s="101">
        <v>1887</v>
      </c>
      <c r="J15" s="101">
        <v>943</v>
      </c>
      <c r="K15" s="101">
        <v>533</v>
      </c>
      <c r="L15" s="101">
        <v>428</v>
      </c>
      <c r="M15" s="101">
        <v>365</v>
      </c>
      <c r="N15" s="101">
        <v>329</v>
      </c>
      <c r="O15" s="115">
        <v>332</v>
      </c>
    </row>
    <row r="16" spans="1:19" ht="13.5" customHeight="1" x14ac:dyDescent="0.15">
      <c r="A16" s="239"/>
      <c r="B16" s="245"/>
      <c r="C16" s="247"/>
      <c r="D16" s="239"/>
      <c r="E16" s="247" t="s">
        <v>112</v>
      </c>
      <c r="F16" s="114">
        <v>592</v>
      </c>
      <c r="G16" s="101">
        <v>642</v>
      </c>
      <c r="H16" s="101">
        <v>619</v>
      </c>
      <c r="I16" s="101">
        <v>574</v>
      </c>
      <c r="J16" s="101">
        <v>293</v>
      </c>
      <c r="K16" s="101">
        <v>163</v>
      </c>
      <c r="L16" s="101">
        <v>165</v>
      </c>
      <c r="M16" s="101">
        <v>148</v>
      </c>
      <c r="N16" s="101">
        <v>143</v>
      </c>
      <c r="O16" s="115">
        <v>140</v>
      </c>
    </row>
    <row r="17" spans="1:17" ht="13.5" customHeight="1" x14ac:dyDescent="0.15">
      <c r="A17" s="453" t="s">
        <v>138</v>
      </c>
      <c r="B17" s="245"/>
      <c r="C17" s="116" t="s">
        <v>434</v>
      </c>
      <c r="D17" s="239"/>
      <c r="E17" s="247" t="s">
        <v>111</v>
      </c>
      <c r="F17" s="114">
        <v>5</v>
      </c>
      <c r="G17" s="101" t="s">
        <v>0</v>
      </c>
      <c r="H17" s="101">
        <v>1</v>
      </c>
      <c r="I17" s="101" t="s">
        <v>0</v>
      </c>
      <c r="J17" s="101" t="s">
        <v>0</v>
      </c>
      <c r="K17" s="101">
        <v>1</v>
      </c>
      <c r="L17" s="101">
        <v>0</v>
      </c>
      <c r="M17" s="101">
        <v>0</v>
      </c>
      <c r="N17" s="101">
        <v>0</v>
      </c>
      <c r="O17" s="115">
        <v>0</v>
      </c>
    </row>
    <row r="18" spans="1:17" ht="13.5" customHeight="1" x14ac:dyDescent="0.15">
      <c r="A18" s="453"/>
      <c r="B18" s="250"/>
      <c r="C18" s="243" t="s">
        <v>137</v>
      </c>
      <c r="D18" s="241"/>
      <c r="E18" s="243" t="s">
        <v>102</v>
      </c>
      <c r="F18" s="114">
        <v>674</v>
      </c>
      <c r="G18" s="101">
        <v>1120</v>
      </c>
      <c r="H18" s="101">
        <v>1268</v>
      </c>
      <c r="I18" s="101">
        <v>1051</v>
      </c>
      <c r="J18" s="101">
        <v>600</v>
      </c>
      <c r="K18" s="101">
        <v>340</v>
      </c>
      <c r="L18" s="101">
        <v>299</v>
      </c>
      <c r="M18" s="101">
        <v>294</v>
      </c>
      <c r="N18" s="101">
        <v>246</v>
      </c>
      <c r="O18" s="115">
        <v>272</v>
      </c>
    </row>
    <row r="19" spans="1:17" ht="13.5" customHeight="1" x14ac:dyDescent="0.15">
      <c r="A19" s="453"/>
      <c r="B19" s="117"/>
      <c r="C19" s="247"/>
      <c r="D19" s="239"/>
      <c r="E19" s="247" t="s">
        <v>112</v>
      </c>
      <c r="F19" s="114">
        <v>436</v>
      </c>
      <c r="G19" s="101">
        <v>591</v>
      </c>
      <c r="H19" s="101">
        <v>518</v>
      </c>
      <c r="I19" s="101">
        <v>428</v>
      </c>
      <c r="J19" s="101">
        <v>258</v>
      </c>
      <c r="K19" s="101">
        <v>152</v>
      </c>
      <c r="L19" s="101">
        <v>161</v>
      </c>
      <c r="M19" s="101">
        <v>171</v>
      </c>
      <c r="N19" s="101">
        <v>146</v>
      </c>
      <c r="O19" s="115">
        <v>139</v>
      </c>
    </row>
    <row r="20" spans="1:17" ht="13.5" customHeight="1" x14ac:dyDescent="0.15">
      <c r="A20" s="453"/>
      <c r="B20" s="245"/>
      <c r="C20" s="116" t="s">
        <v>136</v>
      </c>
      <c r="D20" s="239"/>
      <c r="E20" s="247" t="s">
        <v>111</v>
      </c>
      <c r="F20" s="114">
        <v>6</v>
      </c>
      <c r="G20" s="101">
        <v>2</v>
      </c>
      <c r="H20" s="101">
        <v>2</v>
      </c>
      <c r="I20" s="101">
        <v>1</v>
      </c>
      <c r="J20" s="101">
        <v>2</v>
      </c>
      <c r="K20" s="101">
        <v>1</v>
      </c>
      <c r="L20" s="101">
        <v>2</v>
      </c>
      <c r="M20" s="101">
        <v>0</v>
      </c>
      <c r="N20" s="101">
        <v>0</v>
      </c>
      <c r="O20" s="115">
        <v>0</v>
      </c>
    </row>
    <row r="21" spans="1:17" ht="13.5" customHeight="1" x14ac:dyDescent="0.15">
      <c r="A21" s="453"/>
      <c r="B21" s="250"/>
      <c r="C21" s="243"/>
      <c r="D21" s="241"/>
      <c r="E21" s="243" t="s">
        <v>102</v>
      </c>
      <c r="F21" s="114">
        <v>420</v>
      </c>
      <c r="G21" s="101">
        <v>662</v>
      </c>
      <c r="H21" s="101">
        <v>583</v>
      </c>
      <c r="I21" s="101">
        <v>476</v>
      </c>
      <c r="J21" s="101">
        <v>299</v>
      </c>
      <c r="K21" s="101">
        <v>176</v>
      </c>
      <c r="L21" s="101">
        <v>188</v>
      </c>
      <c r="M21" s="101">
        <v>181</v>
      </c>
      <c r="N21" s="101">
        <v>156</v>
      </c>
      <c r="O21" s="115">
        <v>147</v>
      </c>
    </row>
    <row r="22" spans="1:17" ht="13.5" customHeight="1" x14ac:dyDescent="0.15">
      <c r="A22" s="453"/>
      <c r="B22" s="117"/>
      <c r="C22" s="247"/>
      <c r="D22" s="239"/>
      <c r="E22" s="247" t="s">
        <v>112</v>
      </c>
      <c r="F22" s="114">
        <v>1409</v>
      </c>
      <c r="G22" s="101">
        <v>2732</v>
      </c>
      <c r="H22" s="101">
        <v>3557</v>
      </c>
      <c r="I22" s="101">
        <v>3712</v>
      </c>
      <c r="J22" s="101">
        <v>2880</v>
      </c>
      <c r="K22" s="101">
        <v>1831</v>
      </c>
      <c r="L22" s="101">
        <v>1594</v>
      </c>
      <c r="M22" s="101">
        <v>1384</v>
      </c>
      <c r="N22" s="101">
        <v>1439</v>
      </c>
      <c r="O22" s="115">
        <v>1337</v>
      </c>
    </row>
    <row r="23" spans="1:17" ht="13.5" customHeight="1" x14ac:dyDescent="0.15">
      <c r="A23" s="453"/>
      <c r="B23" s="245"/>
      <c r="C23" s="116" t="s">
        <v>135</v>
      </c>
      <c r="D23" s="239"/>
      <c r="E23" s="247" t="s">
        <v>111</v>
      </c>
      <c r="F23" s="114">
        <v>50</v>
      </c>
      <c r="G23" s="101">
        <v>53</v>
      </c>
      <c r="H23" s="101">
        <v>34</v>
      </c>
      <c r="I23" s="101">
        <v>45</v>
      </c>
      <c r="J23" s="101">
        <v>33</v>
      </c>
      <c r="K23" s="101">
        <v>24</v>
      </c>
      <c r="L23" s="101">
        <v>44</v>
      </c>
      <c r="M23" s="101">
        <v>22</v>
      </c>
      <c r="N23" s="101">
        <v>24</v>
      </c>
      <c r="O23" s="115">
        <v>22</v>
      </c>
    </row>
    <row r="24" spans="1:17" ht="13.5" customHeight="1" x14ac:dyDescent="0.15">
      <c r="A24" s="241"/>
      <c r="B24" s="243"/>
      <c r="C24" s="243" t="s">
        <v>134</v>
      </c>
      <c r="D24" s="241"/>
      <c r="E24" s="243" t="s">
        <v>102</v>
      </c>
      <c r="F24" s="114">
        <v>1122</v>
      </c>
      <c r="G24" s="101">
        <v>2067</v>
      </c>
      <c r="H24" s="101">
        <v>2423</v>
      </c>
      <c r="I24" s="101">
        <v>2375</v>
      </c>
      <c r="J24" s="101">
        <v>1594</v>
      </c>
      <c r="K24" s="101">
        <v>957</v>
      </c>
      <c r="L24" s="101">
        <v>802</v>
      </c>
      <c r="M24" s="101">
        <v>625</v>
      </c>
      <c r="N24" s="101">
        <v>700</v>
      </c>
      <c r="O24" s="115">
        <v>644</v>
      </c>
    </row>
    <row r="25" spans="1:17" ht="13.5" customHeight="1" x14ac:dyDescent="0.15">
      <c r="A25" s="118"/>
      <c r="B25" s="246"/>
      <c r="C25" s="247"/>
      <c r="D25" s="239"/>
      <c r="E25" s="247" t="s">
        <v>112</v>
      </c>
      <c r="F25" s="114">
        <v>294</v>
      </c>
      <c r="G25" s="101">
        <v>373</v>
      </c>
      <c r="H25" s="101">
        <v>254</v>
      </c>
      <c r="I25" s="101">
        <v>99</v>
      </c>
      <c r="J25" s="101">
        <v>66</v>
      </c>
      <c r="K25" s="101">
        <v>48</v>
      </c>
      <c r="L25" s="101">
        <v>46</v>
      </c>
      <c r="M25" s="101">
        <v>35</v>
      </c>
      <c r="N25" s="101">
        <v>30</v>
      </c>
      <c r="O25" s="115">
        <v>34</v>
      </c>
    </row>
    <row r="26" spans="1:17" ht="13.5" customHeight="1" x14ac:dyDescent="0.15">
      <c r="A26" s="453" t="s">
        <v>133</v>
      </c>
      <c r="B26" s="247"/>
      <c r="C26" s="116" t="s">
        <v>132</v>
      </c>
      <c r="D26" s="239"/>
      <c r="E26" s="247" t="s">
        <v>111</v>
      </c>
      <c r="F26" s="114">
        <v>20</v>
      </c>
      <c r="G26" s="101">
        <v>19</v>
      </c>
      <c r="H26" s="101">
        <v>4</v>
      </c>
      <c r="I26" s="101">
        <v>4</v>
      </c>
      <c r="J26" s="101">
        <v>3</v>
      </c>
      <c r="K26" s="101">
        <v>5</v>
      </c>
      <c r="L26" s="101">
        <v>11</v>
      </c>
      <c r="M26" s="101">
        <v>1</v>
      </c>
      <c r="N26" s="101">
        <v>2</v>
      </c>
      <c r="O26" s="115">
        <v>3</v>
      </c>
      <c r="P26" s="70"/>
      <c r="Q26" s="70"/>
    </row>
    <row r="27" spans="1:17" ht="13.5" customHeight="1" x14ac:dyDescent="0.15">
      <c r="A27" s="453"/>
      <c r="B27" s="250"/>
      <c r="C27" s="243"/>
      <c r="D27" s="241"/>
      <c r="E27" s="243" t="s">
        <v>102</v>
      </c>
      <c r="F27" s="114">
        <v>370</v>
      </c>
      <c r="G27" s="101">
        <v>515</v>
      </c>
      <c r="H27" s="101">
        <v>391</v>
      </c>
      <c r="I27" s="101">
        <v>135</v>
      </c>
      <c r="J27" s="101">
        <v>87</v>
      </c>
      <c r="K27" s="101">
        <v>56</v>
      </c>
      <c r="L27" s="101">
        <v>52</v>
      </c>
      <c r="M27" s="101">
        <v>41</v>
      </c>
      <c r="N27" s="101">
        <v>33</v>
      </c>
      <c r="O27" s="115">
        <v>40</v>
      </c>
    </row>
    <row r="28" spans="1:17" ht="13.5" customHeight="1" x14ac:dyDescent="0.15">
      <c r="A28" s="453"/>
      <c r="B28" s="117"/>
      <c r="C28" s="247"/>
      <c r="D28" s="239"/>
      <c r="E28" s="247" t="s">
        <v>112</v>
      </c>
      <c r="F28" s="114">
        <v>93</v>
      </c>
      <c r="G28" s="101">
        <v>75</v>
      </c>
      <c r="H28" s="101">
        <v>74</v>
      </c>
      <c r="I28" s="101">
        <v>46</v>
      </c>
      <c r="J28" s="101">
        <v>23</v>
      </c>
      <c r="K28" s="101">
        <v>15</v>
      </c>
      <c r="L28" s="101">
        <v>16</v>
      </c>
      <c r="M28" s="101">
        <v>19</v>
      </c>
      <c r="N28" s="101">
        <v>17</v>
      </c>
      <c r="O28" s="115">
        <v>11</v>
      </c>
    </row>
    <row r="29" spans="1:17" ht="13.5" customHeight="1" x14ac:dyDescent="0.15">
      <c r="A29" s="453"/>
      <c r="B29" s="247"/>
      <c r="C29" s="116" t="s">
        <v>131</v>
      </c>
      <c r="D29" s="239"/>
      <c r="E29" s="247" t="s">
        <v>111</v>
      </c>
      <c r="F29" s="114">
        <v>3</v>
      </c>
      <c r="G29" s="101">
        <v>5</v>
      </c>
      <c r="H29" s="101">
        <v>2</v>
      </c>
      <c r="I29" s="101">
        <v>2</v>
      </c>
      <c r="J29" s="101" t="s">
        <v>0</v>
      </c>
      <c r="K29" s="101" t="s">
        <v>0</v>
      </c>
      <c r="L29" s="101">
        <v>2</v>
      </c>
      <c r="M29" s="101">
        <v>1</v>
      </c>
      <c r="N29" s="101">
        <v>0</v>
      </c>
      <c r="O29" s="115">
        <v>0</v>
      </c>
    </row>
    <row r="30" spans="1:17" ht="13.5" customHeight="1" x14ac:dyDescent="0.15">
      <c r="A30" s="118"/>
      <c r="B30" s="243"/>
      <c r="C30" s="243"/>
      <c r="D30" s="241"/>
      <c r="E30" s="243" t="s">
        <v>102</v>
      </c>
      <c r="F30" s="114">
        <v>119</v>
      </c>
      <c r="G30" s="101">
        <v>106</v>
      </c>
      <c r="H30" s="101">
        <v>107</v>
      </c>
      <c r="I30" s="101">
        <v>62</v>
      </c>
      <c r="J30" s="101">
        <v>28</v>
      </c>
      <c r="K30" s="101">
        <v>22</v>
      </c>
      <c r="L30" s="101">
        <v>22</v>
      </c>
      <c r="M30" s="101">
        <v>30</v>
      </c>
      <c r="N30" s="101">
        <v>18</v>
      </c>
      <c r="O30" s="70">
        <v>14</v>
      </c>
    </row>
    <row r="31" spans="1:17" ht="13.5" customHeight="1" x14ac:dyDescent="0.15">
      <c r="A31" s="242"/>
      <c r="B31" s="117"/>
      <c r="C31" s="112"/>
      <c r="D31" s="242"/>
      <c r="E31" s="242" t="s">
        <v>112</v>
      </c>
      <c r="F31" s="114">
        <v>39</v>
      </c>
      <c r="G31" s="101">
        <v>36</v>
      </c>
      <c r="H31" s="101">
        <v>60</v>
      </c>
      <c r="I31" s="101">
        <v>79</v>
      </c>
      <c r="J31" s="101">
        <v>78</v>
      </c>
      <c r="K31" s="101">
        <v>63</v>
      </c>
      <c r="L31" s="101">
        <v>64</v>
      </c>
      <c r="M31" s="101">
        <v>60</v>
      </c>
      <c r="N31" s="101">
        <v>63</v>
      </c>
      <c r="O31" s="70">
        <v>57</v>
      </c>
    </row>
    <row r="32" spans="1:17" ht="13.5" customHeight="1" x14ac:dyDescent="0.15">
      <c r="A32" s="453" t="s">
        <v>130</v>
      </c>
      <c r="B32" s="246"/>
      <c r="C32" s="116" t="s">
        <v>129</v>
      </c>
      <c r="D32" s="119"/>
      <c r="E32" s="239" t="s">
        <v>111</v>
      </c>
      <c r="F32" s="114">
        <v>6</v>
      </c>
      <c r="G32" s="101">
        <v>5</v>
      </c>
      <c r="H32" s="101">
        <v>3</v>
      </c>
      <c r="I32" s="101">
        <v>4</v>
      </c>
      <c r="J32" s="101">
        <v>1</v>
      </c>
      <c r="K32" s="101">
        <v>5</v>
      </c>
      <c r="L32" s="101">
        <v>2</v>
      </c>
      <c r="M32" s="101">
        <v>0</v>
      </c>
      <c r="N32" s="101">
        <v>1</v>
      </c>
      <c r="O32" s="115">
        <v>0</v>
      </c>
    </row>
    <row r="33" spans="1:17" ht="13.5" customHeight="1" x14ac:dyDescent="0.15">
      <c r="A33" s="453"/>
      <c r="B33" s="250"/>
      <c r="C33" s="243"/>
      <c r="D33" s="241"/>
      <c r="E33" s="241" t="s">
        <v>102</v>
      </c>
      <c r="F33" s="114">
        <v>34</v>
      </c>
      <c r="G33" s="101">
        <v>32</v>
      </c>
      <c r="H33" s="101">
        <v>66</v>
      </c>
      <c r="I33" s="101">
        <v>89</v>
      </c>
      <c r="J33" s="101">
        <v>90</v>
      </c>
      <c r="K33" s="101">
        <v>65</v>
      </c>
      <c r="L33" s="101">
        <v>63</v>
      </c>
      <c r="M33" s="101">
        <v>60</v>
      </c>
      <c r="N33" s="101">
        <v>66</v>
      </c>
      <c r="O33" s="115">
        <v>59</v>
      </c>
    </row>
    <row r="34" spans="1:17" ht="13.5" customHeight="1" x14ac:dyDescent="0.15">
      <c r="A34" s="453"/>
      <c r="B34" s="117"/>
      <c r="C34" s="247"/>
      <c r="D34" s="239"/>
      <c r="E34" s="247" t="s">
        <v>112</v>
      </c>
      <c r="F34" s="114">
        <v>8</v>
      </c>
      <c r="G34" s="101">
        <v>4</v>
      </c>
      <c r="H34" s="101">
        <v>1</v>
      </c>
      <c r="I34" s="101">
        <v>2</v>
      </c>
      <c r="J34" s="101" t="s">
        <v>0</v>
      </c>
      <c r="K34" s="101" t="s">
        <v>0</v>
      </c>
      <c r="L34" s="101">
        <v>3</v>
      </c>
      <c r="M34" s="101">
        <v>2</v>
      </c>
      <c r="N34" s="101">
        <v>2</v>
      </c>
      <c r="O34" s="115">
        <v>2</v>
      </c>
    </row>
    <row r="35" spans="1:17" ht="13.5" customHeight="1" x14ac:dyDescent="0.15">
      <c r="A35" s="453"/>
      <c r="B35" s="247"/>
      <c r="C35" s="116" t="s">
        <v>128</v>
      </c>
      <c r="D35" s="119"/>
      <c r="E35" s="247" t="s">
        <v>111</v>
      </c>
      <c r="F35" s="114">
        <v>4</v>
      </c>
      <c r="G35" s="101" t="s">
        <v>0</v>
      </c>
      <c r="H35" s="101" t="s">
        <v>0</v>
      </c>
      <c r="I35" s="101">
        <v>1</v>
      </c>
      <c r="J35" s="101" t="s">
        <v>0</v>
      </c>
      <c r="K35" s="101" t="s">
        <v>0</v>
      </c>
      <c r="L35" s="101">
        <v>1</v>
      </c>
      <c r="M35" s="101">
        <v>2</v>
      </c>
      <c r="N35" s="101">
        <v>2</v>
      </c>
      <c r="O35" s="115">
        <v>1</v>
      </c>
    </row>
    <row r="36" spans="1:17" ht="13.5" customHeight="1" x14ac:dyDescent="0.15">
      <c r="A36" s="453"/>
      <c r="B36" s="250"/>
      <c r="C36" s="243"/>
      <c r="D36" s="241"/>
      <c r="E36" s="241" t="s">
        <v>102</v>
      </c>
      <c r="F36" s="114">
        <v>4</v>
      </c>
      <c r="G36" s="101">
        <v>4</v>
      </c>
      <c r="H36" s="101">
        <v>1</v>
      </c>
      <c r="I36" s="101">
        <v>1</v>
      </c>
      <c r="J36" s="101" t="s">
        <v>0</v>
      </c>
      <c r="K36" s="101" t="s">
        <v>0</v>
      </c>
      <c r="L36" s="101">
        <v>2</v>
      </c>
      <c r="M36" s="101">
        <v>0</v>
      </c>
      <c r="N36" s="101">
        <v>0</v>
      </c>
      <c r="O36" s="115">
        <v>1</v>
      </c>
    </row>
    <row r="37" spans="1:17" ht="13.5" customHeight="1" x14ac:dyDescent="0.15">
      <c r="A37" s="453"/>
      <c r="B37" s="117"/>
      <c r="C37" s="247"/>
      <c r="D37" s="239"/>
      <c r="E37" s="247" t="s">
        <v>112</v>
      </c>
      <c r="F37" s="114">
        <v>628</v>
      </c>
      <c r="G37" s="101">
        <v>890</v>
      </c>
      <c r="H37" s="101">
        <v>1046</v>
      </c>
      <c r="I37" s="101">
        <v>783</v>
      </c>
      <c r="J37" s="101">
        <v>307</v>
      </c>
      <c r="K37" s="101">
        <v>129</v>
      </c>
      <c r="L37" s="101">
        <v>95</v>
      </c>
      <c r="M37" s="101">
        <v>74</v>
      </c>
      <c r="N37" s="101">
        <v>88</v>
      </c>
      <c r="O37" s="115">
        <v>71</v>
      </c>
    </row>
    <row r="38" spans="1:17" ht="13.5" customHeight="1" x14ac:dyDescent="0.15">
      <c r="A38" s="453"/>
      <c r="B38" s="247"/>
      <c r="C38" s="116" t="s">
        <v>127</v>
      </c>
      <c r="D38" s="119"/>
      <c r="E38" s="247" t="s">
        <v>111</v>
      </c>
      <c r="F38" s="114">
        <v>40</v>
      </c>
      <c r="G38" s="101">
        <v>24</v>
      </c>
      <c r="H38" s="101">
        <v>19</v>
      </c>
      <c r="I38" s="101">
        <v>17</v>
      </c>
      <c r="J38" s="101">
        <v>17</v>
      </c>
      <c r="K38" s="101">
        <v>14</v>
      </c>
      <c r="L38" s="101">
        <v>20</v>
      </c>
      <c r="M38" s="101">
        <v>10</v>
      </c>
      <c r="N38" s="101">
        <v>15</v>
      </c>
      <c r="O38" s="115">
        <v>8</v>
      </c>
      <c r="P38" s="70"/>
      <c r="Q38" s="70"/>
    </row>
    <row r="39" spans="1:17" ht="13.5" customHeight="1" x14ac:dyDescent="0.15">
      <c r="A39" s="239"/>
      <c r="B39" s="245"/>
      <c r="C39" s="247"/>
      <c r="D39" s="239"/>
      <c r="E39" s="247" t="s">
        <v>102</v>
      </c>
      <c r="F39" s="114">
        <v>715</v>
      </c>
      <c r="G39" s="101">
        <v>1009</v>
      </c>
      <c r="H39" s="101">
        <v>1129</v>
      </c>
      <c r="I39" s="101">
        <v>851</v>
      </c>
      <c r="J39" s="101">
        <v>318</v>
      </c>
      <c r="K39" s="101">
        <v>141</v>
      </c>
      <c r="L39" s="101">
        <v>91</v>
      </c>
      <c r="M39" s="101">
        <v>73</v>
      </c>
      <c r="N39" s="101">
        <v>85</v>
      </c>
      <c r="O39" s="115">
        <v>78</v>
      </c>
    </row>
    <row r="40" spans="1:17" ht="6" customHeight="1" thickBot="1" x14ac:dyDescent="0.2">
      <c r="A40" s="240"/>
      <c r="B40" s="120"/>
      <c r="C40" s="120"/>
      <c r="D40" s="240"/>
      <c r="E40" s="120"/>
      <c r="F40" s="121"/>
      <c r="G40" s="122"/>
      <c r="H40" s="122"/>
      <c r="I40" s="122"/>
      <c r="J40" s="122"/>
      <c r="K40" s="122"/>
      <c r="L40" s="122"/>
      <c r="M40" s="122"/>
      <c r="N40" s="122"/>
      <c r="O40" s="123"/>
    </row>
    <row r="41" spans="1:17" ht="14.25" customHeight="1" x14ac:dyDescent="0.15">
      <c r="A41" s="237" t="s">
        <v>110</v>
      </c>
    </row>
  </sheetData>
  <mergeCells count="5">
    <mergeCell ref="A4:E5"/>
    <mergeCell ref="A8:A14"/>
    <mergeCell ref="A17:A23"/>
    <mergeCell ref="A26:A29"/>
    <mergeCell ref="A32:A38"/>
  </mergeCells>
  <phoneticPr fontId="10"/>
  <hyperlinks>
    <hyperlink ref="Q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T4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3.7109375" style="237" customWidth="1"/>
    <col min="2" max="2" width="7.42578125" style="237" customWidth="1"/>
    <col min="3" max="3" width="6.7109375" style="237" customWidth="1"/>
    <col min="4" max="4" width="6.85546875" style="237" customWidth="1"/>
    <col min="5" max="17" width="6.7109375" style="237" customWidth="1"/>
    <col min="18" max="18" width="2.7109375" style="237" customWidth="1"/>
    <col min="19" max="19" width="24.7109375" style="237" customWidth="1"/>
    <col min="20" max="20" width="6.7109375" style="237" bestFit="1" customWidth="1"/>
    <col min="21" max="16384" width="10.7109375" style="237"/>
  </cols>
  <sheetData>
    <row r="1" spans="1:254" ht="12" customHeight="1" x14ac:dyDescent="0.15"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86" t="s">
        <v>443</v>
      </c>
    </row>
    <row r="2" spans="1:254" ht="21" customHeight="1" x14ac:dyDescent="0.15">
      <c r="A2" s="9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54" ht="30" customHeight="1" thickBot="1" x14ac:dyDescent="0.2">
      <c r="A3" s="94" t="s">
        <v>481</v>
      </c>
      <c r="Q3" s="91" t="s">
        <v>107</v>
      </c>
      <c r="R3" s="49"/>
      <c r="S3" s="49"/>
    </row>
    <row r="4" spans="1:254" ht="4.5" customHeight="1" x14ac:dyDescent="0.15">
      <c r="A4" s="450" t="s">
        <v>125</v>
      </c>
      <c r="B4" s="450"/>
      <c r="C4" s="450"/>
      <c r="D4" s="462" t="s">
        <v>1</v>
      </c>
      <c r="E4" s="465" t="s">
        <v>166</v>
      </c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1"/>
      <c r="Q4" s="125"/>
      <c r="R4" s="50"/>
      <c r="S4" s="52"/>
    </row>
    <row r="5" spans="1:254" ht="15" customHeight="1" x14ac:dyDescent="0.15">
      <c r="A5" s="461"/>
      <c r="B5" s="461"/>
      <c r="C5" s="461"/>
      <c r="D5" s="463"/>
      <c r="E5" s="466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48"/>
      <c r="Q5" s="454" t="s">
        <v>165</v>
      </c>
    </row>
    <row r="6" spans="1:254" ht="4.5" customHeight="1" x14ac:dyDescent="0.15">
      <c r="A6" s="461"/>
      <c r="B6" s="461"/>
      <c r="C6" s="461"/>
      <c r="D6" s="463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454"/>
    </row>
    <row r="7" spans="1:254" ht="51.75" customHeight="1" x14ac:dyDescent="0.15">
      <c r="A7" s="461"/>
      <c r="B7" s="461"/>
      <c r="C7" s="461"/>
      <c r="D7" s="463"/>
      <c r="E7" s="127" t="s">
        <v>164</v>
      </c>
      <c r="F7" s="128" t="s">
        <v>163</v>
      </c>
      <c r="G7" s="128" t="s">
        <v>162</v>
      </c>
      <c r="H7" s="128" t="s">
        <v>161</v>
      </c>
      <c r="I7" s="128" t="s">
        <v>160</v>
      </c>
      <c r="J7" s="128" t="s">
        <v>159</v>
      </c>
      <c r="K7" s="128" t="s">
        <v>158</v>
      </c>
      <c r="L7" s="128" t="s">
        <v>157</v>
      </c>
      <c r="M7" s="128" t="s">
        <v>156</v>
      </c>
      <c r="N7" s="128" t="s">
        <v>155</v>
      </c>
      <c r="O7" s="128" t="s">
        <v>154</v>
      </c>
      <c r="P7" s="128" t="s">
        <v>153</v>
      </c>
      <c r="Q7" s="454"/>
    </row>
    <row r="8" spans="1:254" ht="4.5" customHeight="1" x14ac:dyDescent="0.15">
      <c r="A8" s="452"/>
      <c r="B8" s="452"/>
      <c r="C8" s="452"/>
      <c r="D8" s="464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129"/>
    </row>
    <row r="9" spans="1:254" ht="6" customHeight="1" x14ac:dyDescent="0.15">
      <c r="A9" s="113"/>
      <c r="B9" s="353"/>
      <c r="C9" s="354"/>
      <c r="D9" s="355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7"/>
    </row>
    <row r="10" spans="1:254" s="70" customFormat="1" ht="14.25" customHeight="1" x14ac:dyDescent="0.15">
      <c r="A10" s="93"/>
      <c r="B10" s="93"/>
      <c r="C10" s="131" t="s">
        <v>112</v>
      </c>
      <c r="D10" s="89">
        <v>3041</v>
      </c>
      <c r="E10" s="132">
        <v>92</v>
      </c>
      <c r="F10" s="132">
        <v>128</v>
      </c>
      <c r="G10" s="132">
        <v>184</v>
      </c>
      <c r="H10" s="132">
        <v>48</v>
      </c>
      <c r="I10" s="132">
        <v>510</v>
      </c>
      <c r="J10" s="132">
        <v>788</v>
      </c>
      <c r="K10" s="132">
        <v>240</v>
      </c>
      <c r="L10" s="132">
        <v>142</v>
      </c>
      <c r="M10" s="132">
        <v>533</v>
      </c>
      <c r="N10" s="132">
        <v>86</v>
      </c>
      <c r="O10" s="132">
        <v>88</v>
      </c>
      <c r="P10" s="132">
        <v>177</v>
      </c>
      <c r="Q10" s="132">
        <v>25</v>
      </c>
      <c r="R10" s="237"/>
      <c r="S10" s="237"/>
      <c r="T10" s="133"/>
      <c r="U10" s="13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</row>
    <row r="11" spans="1:254" s="70" customFormat="1" ht="14.25" customHeight="1" x14ac:dyDescent="0.15">
      <c r="A11" s="455" t="s">
        <v>1</v>
      </c>
      <c r="B11" s="456"/>
      <c r="C11" s="131" t="s">
        <v>111</v>
      </c>
      <c r="D11" s="89">
        <v>33</v>
      </c>
      <c r="E11" s="132">
        <v>1</v>
      </c>
      <c r="F11" s="132" t="s">
        <v>482</v>
      </c>
      <c r="G11" s="132">
        <v>3</v>
      </c>
      <c r="H11" s="132" t="s">
        <v>482</v>
      </c>
      <c r="I11" s="132">
        <v>5</v>
      </c>
      <c r="J11" s="132">
        <v>6</v>
      </c>
      <c r="K11" s="132">
        <v>3</v>
      </c>
      <c r="L11" s="132">
        <v>1</v>
      </c>
      <c r="M11" s="132">
        <v>6</v>
      </c>
      <c r="N11" s="132">
        <v>4</v>
      </c>
      <c r="O11" s="132">
        <v>1</v>
      </c>
      <c r="P11" s="132">
        <v>1</v>
      </c>
      <c r="Q11" s="132">
        <v>2</v>
      </c>
      <c r="R11" s="237"/>
      <c r="S11" s="237"/>
      <c r="T11" s="133"/>
      <c r="U11" s="13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</row>
    <row r="12" spans="1:254" s="70" customFormat="1" ht="14.25" customHeight="1" x14ac:dyDescent="0.15">
      <c r="A12" s="134"/>
      <c r="B12" s="134"/>
      <c r="C12" s="135" t="s">
        <v>102</v>
      </c>
      <c r="D12" s="89">
        <v>3712</v>
      </c>
      <c r="E12" s="132">
        <v>120</v>
      </c>
      <c r="F12" s="132">
        <v>175</v>
      </c>
      <c r="G12" s="132">
        <v>212</v>
      </c>
      <c r="H12" s="132">
        <v>59</v>
      </c>
      <c r="I12" s="132">
        <v>602</v>
      </c>
      <c r="J12" s="132">
        <v>978</v>
      </c>
      <c r="K12" s="132">
        <v>295</v>
      </c>
      <c r="L12" s="132">
        <v>181</v>
      </c>
      <c r="M12" s="132">
        <v>637</v>
      </c>
      <c r="N12" s="132">
        <v>94</v>
      </c>
      <c r="O12" s="132">
        <v>104</v>
      </c>
      <c r="P12" s="132">
        <v>223</v>
      </c>
      <c r="Q12" s="132">
        <v>32</v>
      </c>
      <c r="R12" s="237"/>
      <c r="S12" s="237"/>
      <c r="T12" s="133"/>
      <c r="U12" s="13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</row>
    <row r="13" spans="1:254" ht="14.25" customHeight="1" x14ac:dyDescent="0.15">
      <c r="A13" s="92"/>
      <c r="B13" s="136"/>
      <c r="C13" s="98" t="s">
        <v>112</v>
      </c>
      <c r="D13" s="88">
        <v>422</v>
      </c>
      <c r="E13" s="137">
        <v>38</v>
      </c>
      <c r="F13" s="137">
        <v>25</v>
      </c>
      <c r="G13" s="137">
        <v>11</v>
      </c>
      <c r="H13" s="137" t="s">
        <v>482</v>
      </c>
      <c r="I13" s="137">
        <v>68</v>
      </c>
      <c r="J13" s="137">
        <v>128</v>
      </c>
      <c r="K13" s="137">
        <v>32</v>
      </c>
      <c r="L13" s="137">
        <v>17</v>
      </c>
      <c r="M13" s="137">
        <v>56</v>
      </c>
      <c r="N13" s="137" t="s">
        <v>482</v>
      </c>
      <c r="O13" s="137">
        <v>23</v>
      </c>
      <c r="P13" s="137">
        <v>24</v>
      </c>
      <c r="Q13" s="137" t="s">
        <v>482</v>
      </c>
      <c r="T13" s="133"/>
      <c r="U13" s="133"/>
    </row>
    <row r="14" spans="1:254" ht="14.25" customHeight="1" x14ac:dyDescent="0.15">
      <c r="A14" s="92"/>
      <c r="B14" s="98" t="s">
        <v>152</v>
      </c>
      <c r="C14" s="98" t="s">
        <v>111</v>
      </c>
      <c r="D14" s="88">
        <v>1</v>
      </c>
      <c r="E14" s="137" t="s">
        <v>482</v>
      </c>
      <c r="F14" s="137" t="s">
        <v>482</v>
      </c>
      <c r="G14" s="137" t="s">
        <v>482</v>
      </c>
      <c r="H14" s="137" t="s">
        <v>482</v>
      </c>
      <c r="I14" s="137" t="s">
        <v>482</v>
      </c>
      <c r="J14" s="137">
        <v>1</v>
      </c>
      <c r="K14" s="137" t="s">
        <v>482</v>
      </c>
      <c r="L14" s="137" t="s">
        <v>482</v>
      </c>
      <c r="M14" s="137" t="s">
        <v>482</v>
      </c>
      <c r="N14" s="137" t="s">
        <v>482</v>
      </c>
      <c r="O14" s="137" t="s">
        <v>482</v>
      </c>
      <c r="P14" s="137" t="s">
        <v>482</v>
      </c>
      <c r="Q14" s="137" t="s">
        <v>482</v>
      </c>
      <c r="R14" s="70"/>
      <c r="S14" s="70"/>
      <c r="T14" s="133"/>
      <c r="U14" s="133"/>
    </row>
    <row r="15" spans="1:254" ht="14.25" customHeight="1" x14ac:dyDescent="0.15">
      <c r="A15" s="92"/>
      <c r="B15" s="250"/>
      <c r="C15" s="250" t="s">
        <v>102</v>
      </c>
      <c r="D15" s="88">
        <v>573</v>
      </c>
      <c r="E15" s="137">
        <v>57</v>
      </c>
      <c r="F15" s="137">
        <v>37</v>
      </c>
      <c r="G15" s="137">
        <v>16</v>
      </c>
      <c r="H15" s="137" t="s">
        <v>482</v>
      </c>
      <c r="I15" s="137">
        <v>91</v>
      </c>
      <c r="J15" s="137">
        <v>170</v>
      </c>
      <c r="K15" s="137">
        <v>45</v>
      </c>
      <c r="L15" s="137">
        <v>22</v>
      </c>
      <c r="M15" s="137">
        <v>69</v>
      </c>
      <c r="N15" s="137" t="s">
        <v>482</v>
      </c>
      <c r="O15" s="137">
        <v>34</v>
      </c>
      <c r="P15" s="137">
        <v>32</v>
      </c>
      <c r="Q15" s="137" t="s">
        <v>482</v>
      </c>
      <c r="T15" s="133"/>
      <c r="U15" s="133"/>
    </row>
    <row r="16" spans="1:254" ht="14.25" customHeight="1" x14ac:dyDescent="0.15">
      <c r="A16" s="92"/>
      <c r="B16" s="98"/>
      <c r="C16" s="98" t="s">
        <v>112</v>
      </c>
      <c r="D16" s="88">
        <v>8</v>
      </c>
      <c r="E16" s="137" t="s">
        <v>482</v>
      </c>
      <c r="F16" s="137" t="s">
        <v>482</v>
      </c>
      <c r="G16" s="137" t="s">
        <v>482</v>
      </c>
      <c r="H16" s="137" t="s">
        <v>482</v>
      </c>
      <c r="I16" s="137">
        <v>8</v>
      </c>
      <c r="J16" s="137" t="s">
        <v>482</v>
      </c>
      <c r="K16" s="137" t="s">
        <v>482</v>
      </c>
      <c r="L16" s="137" t="s">
        <v>482</v>
      </c>
      <c r="M16" s="137" t="s">
        <v>482</v>
      </c>
      <c r="N16" s="137" t="s">
        <v>482</v>
      </c>
      <c r="O16" s="137" t="s">
        <v>482</v>
      </c>
      <c r="P16" s="137" t="s">
        <v>482</v>
      </c>
      <c r="Q16" s="137" t="s">
        <v>482</v>
      </c>
      <c r="T16" s="133"/>
      <c r="U16" s="133"/>
    </row>
    <row r="17" spans="1:21" ht="14.25" customHeight="1" x14ac:dyDescent="0.15">
      <c r="A17" s="245" t="s">
        <v>151</v>
      </c>
      <c r="B17" s="98" t="s">
        <v>150</v>
      </c>
      <c r="C17" s="126" t="s">
        <v>111</v>
      </c>
      <c r="D17" s="88" t="s">
        <v>482</v>
      </c>
      <c r="E17" s="137" t="s">
        <v>482</v>
      </c>
      <c r="F17" s="137" t="s">
        <v>482</v>
      </c>
      <c r="G17" s="137" t="s">
        <v>482</v>
      </c>
      <c r="H17" s="137" t="s">
        <v>482</v>
      </c>
      <c r="I17" s="137" t="s">
        <v>482</v>
      </c>
      <c r="J17" s="137" t="s">
        <v>482</v>
      </c>
      <c r="K17" s="137" t="s">
        <v>482</v>
      </c>
      <c r="L17" s="137" t="s">
        <v>482</v>
      </c>
      <c r="M17" s="137" t="s">
        <v>482</v>
      </c>
      <c r="N17" s="137" t="s">
        <v>482</v>
      </c>
      <c r="O17" s="137" t="s">
        <v>482</v>
      </c>
      <c r="P17" s="137" t="s">
        <v>482</v>
      </c>
      <c r="Q17" s="137" t="s">
        <v>482</v>
      </c>
      <c r="T17" s="133"/>
      <c r="U17" s="133"/>
    </row>
    <row r="18" spans="1:21" ht="14.25" customHeight="1" x14ac:dyDescent="0.15">
      <c r="A18" s="92"/>
      <c r="B18" s="250"/>
      <c r="C18" s="250" t="s">
        <v>102</v>
      </c>
      <c r="D18" s="88">
        <v>10</v>
      </c>
      <c r="E18" s="137" t="s">
        <v>482</v>
      </c>
      <c r="F18" s="137" t="s">
        <v>482</v>
      </c>
      <c r="G18" s="137" t="s">
        <v>482</v>
      </c>
      <c r="H18" s="137" t="s">
        <v>482</v>
      </c>
      <c r="I18" s="137">
        <v>10</v>
      </c>
      <c r="J18" s="137" t="s">
        <v>482</v>
      </c>
      <c r="K18" s="137" t="s">
        <v>482</v>
      </c>
      <c r="L18" s="137" t="s">
        <v>482</v>
      </c>
      <c r="M18" s="137" t="s">
        <v>482</v>
      </c>
      <c r="N18" s="137" t="s">
        <v>482</v>
      </c>
      <c r="O18" s="137" t="s">
        <v>482</v>
      </c>
      <c r="P18" s="137" t="s">
        <v>482</v>
      </c>
      <c r="Q18" s="137" t="s">
        <v>482</v>
      </c>
      <c r="T18" s="133"/>
      <c r="U18" s="133"/>
    </row>
    <row r="19" spans="1:21" ht="14.25" customHeight="1" x14ac:dyDescent="0.15">
      <c r="A19" s="92"/>
      <c r="B19" s="98"/>
      <c r="C19" s="98" t="s">
        <v>112</v>
      </c>
      <c r="D19" s="88">
        <v>73</v>
      </c>
      <c r="E19" s="137" t="s">
        <v>482</v>
      </c>
      <c r="F19" s="137" t="s">
        <v>482</v>
      </c>
      <c r="G19" s="137" t="s">
        <v>482</v>
      </c>
      <c r="H19" s="137" t="s">
        <v>482</v>
      </c>
      <c r="I19" s="137" t="s">
        <v>482</v>
      </c>
      <c r="J19" s="137">
        <v>25</v>
      </c>
      <c r="K19" s="137" t="s">
        <v>482</v>
      </c>
      <c r="L19" s="137">
        <v>27</v>
      </c>
      <c r="M19" s="137">
        <v>8</v>
      </c>
      <c r="N19" s="137">
        <v>11</v>
      </c>
      <c r="O19" s="137">
        <v>2</v>
      </c>
      <c r="P19" s="137" t="s">
        <v>482</v>
      </c>
      <c r="Q19" s="137" t="s">
        <v>482</v>
      </c>
      <c r="T19" s="133"/>
      <c r="U19" s="133"/>
    </row>
    <row r="20" spans="1:21" ht="14.25" customHeight="1" x14ac:dyDescent="0.15">
      <c r="A20" s="92"/>
      <c r="B20" s="98" t="s">
        <v>149</v>
      </c>
      <c r="C20" s="98" t="s">
        <v>111</v>
      </c>
      <c r="D20" s="88" t="s">
        <v>482</v>
      </c>
      <c r="E20" s="137" t="s">
        <v>482</v>
      </c>
      <c r="F20" s="137" t="s">
        <v>482</v>
      </c>
      <c r="G20" s="137" t="s">
        <v>482</v>
      </c>
      <c r="H20" s="137" t="s">
        <v>482</v>
      </c>
      <c r="I20" s="137" t="s">
        <v>482</v>
      </c>
      <c r="J20" s="137" t="s">
        <v>482</v>
      </c>
      <c r="K20" s="137" t="s">
        <v>482</v>
      </c>
      <c r="L20" s="137" t="s">
        <v>482</v>
      </c>
      <c r="M20" s="137" t="s">
        <v>482</v>
      </c>
      <c r="N20" s="137" t="s">
        <v>482</v>
      </c>
      <c r="O20" s="137" t="s">
        <v>482</v>
      </c>
      <c r="P20" s="137" t="s">
        <v>482</v>
      </c>
      <c r="Q20" s="137" t="s">
        <v>482</v>
      </c>
      <c r="T20" s="133"/>
      <c r="U20" s="133"/>
    </row>
    <row r="21" spans="1:21" ht="14.25" customHeight="1" x14ac:dyDescent="0.15">
      <c r="A21" s="92"/>
      <c r="B21" s="250"/>
      <c r="C21" s="250" t="s">
        <v>102</v>
      </c>
      <c r="D21" s="88">
        <v>91</v>
      </c>
      <c r="E21" s="137" t="s">
        <v>482</v>
      </c>
      <c r="F21" s="137" t="s">
        <v>482</v>
      </c>
      <c r="G21" s="137" t="s">
        <v>482</v>
      </c>
      <c r="H21" s="137" t="s">
        <v>482</v>
      </c>
      <c r="I21" s="137" t="s">
        <v>482</v>
      </c>
      <c r="J21" s="137">
        <v>32</v>
      </c>
      <c r="K21" s="137" t="s">
        <v>482</v>
      </c>
      <c r="L21" s="137">
        <v>34</v>
      </c>
      <c r="M21" s="137">
        <v>9</v>
      </c>
      <c r="N21" s="137">
        <v>13</v>
      </c>
      <c r="O21" s="137">
        <v>3</v>
      </c>
      <c r="P21" s="137" t="s">
        <v>482</v>
      </c>
      <c r="Q21" s="137" t="s">
        <v>482</v>
      </c>
      <c r="T21" s="133"/>
      <c r="U21" s="133"/>
    </row>
    <row r="22" spans="1:21" ht="14.25" customHeight="1" x14ac:dyDescent="0.15">
      <c r="A22" s="92"/>
      <c r="B22" s="98"/>
      <c r="C22" s="98" t="s">
        <v>112</v>
      </c>
      <c r="D22" s="88">
        <v>49</v>
      </c>
      <c r="E22" s="137" t="s">
        <v>482</v>
      </c>
      <c r="F22" s="137" t="s">
        <v>482</v>
      </c>
      <c r="G22" s="137" t="s">
        <v>482</v>
      </c>
      <c r="H22" s="137" t="s">
        <v>482</v>
      </c>
      <c r="I22" s="137" t="s">
        <v>482</v>
      </c>
      <c r="J22" s="137">
        <v>49</v>
      </c>
      <c r="K22" s="137" t="s">
        <v>482</v>
      </c>
      <c r="L22" s="137" t="s">
        <v>482</v>
      </c>
      <c r="M22" s="137" t="s">
        <v>482</v>
      </c>
      <c r="N22" s="137" t="s">
        <v>482</v>
      </c>
      <c r="O22" s="137" t="s">
        <v>482</v>
      </c>
      <c r="P22" s="137" t="s">
        <v>482</v>
      </c>
      <c r="Q22" s="137" t="s">
        <v>482</v>
      </c>
      <c r="T22" s="133"/>
      <c r="U22" s="133"/>
    </row>
    <row r="23" spans="1:21" ht="14.25" customHeight="1" x14ac:dyDescent="0.15">
      <c r="A23" s="92"/>
      <c r="B23" s="98" t="s">
        <v>148</v>
      </c>
      <c r="C23" s="98" t="s">
        <v>111</v>
      </c>
      <c r="D23" s="88" t="s">
        <v>482</v>
      </c>
      <c r="E23" s="137" t="s">
        <v>482</v>
      </c>
      <c r="F23" s="137" t="s">
        <v>482</v>
      </c>
      <c r="G23" s="137" t="s">
        <v>482</v>
      </c>
      <c r="H23" s="137" t="s">
        <v>482</v>
      </c>
      <c r="I23" s="137" t="s">
        <v>482</v>
      </c>
      <c r="J23" s="137" t="s">
        <v>482</v>
      </c>
      <c r="K23" s="137" t="s">
        <v>482</v>
      </c>
      <c r="L23" s="137" t="s">
        <v>482</v>
      </c>
      <c r="M23" s="137" t="s">
        <v>482</v>
      </c>
      <c r="N23" s="137" t="s">
        <v>482</v>
      </c>
      <c r="O23" s="137" t="s">
        <v>482</v>
      </c>
      <c r="P23" s="137" t="s">
        <v>482</v>
      </c>
      <c r="Q23" s="137" t="s">
        <v>482</v>
      </c>
      <c r="T23" s="133"/>
      <c r="U23" s="133"/>
    </row>
    <row r="24" spans="1:21" ht="14.25" customHeight="1" x14ac:dyDescent="0.15">
      <c r="A24" s="92"/>
      <c r="B24" s="250"/>
      <c r="C24" s="250" t="s">
        <v>102</v>
      </c>
      <c r="D24" s="88">
        <v>65</v>
      </c>
      <c r="E24" s="137" t="s">
        <v>482</v>
      </c>
      <c r="F24" s="137" t="s">
        <v>482</v>
      </c>
      <c r="G24" s="137" t="s">
        <v>482</v>
      </c>
      <c r="H24" s="137" t="s">
        <v>482</v>
      </c>
      <c r="I24" s="137" t="s">
        <v>482</v>
      </c>
      <c r="J24" s="137">
        <v>65</v>
      </c>
      <c r="K24" s="137" t="s">
        <v>482</v>
      </c>
      <c r="L24" s="137" t="s">
        <v>482</v>
      </c>
      <c r="M24" s="137" t="s">
        <v>482</v>
      </c>
      <c r="N24" s="137" t="s">
        <v>482</v>
      </c>
      <c r="O24" s="137" t="s">
        <v>482</v>
      </c>
      <c r="P24" s="137" t="s">
        <v>482</v>
      </c>
      <c r="Q24" s="137" t="s">
        <v>482</v>
      </c>
      <c r="T24" s="133"/>
      <c r="U24" s="133"/>
    </row>
    <row r="25" spans="1:21" ht="14.25" customHeight="1" x14ac:dyDescent="0.15">
      <c r="A25" s="245"/>
      <c r="B25" s="98"/>
      <c r="C25" s="98" t="s">
        <v>112</v>
      </c>
      <c r="D25" s="88">
        <v>29</v>
      </c>
      <c r="E25" s="137" t="s">
        <v>482</v>
      </c>
      <c r="F25" s="137" t="s">
        <v>482</v>
      </c>
      <c r="G25" s="137" t="s">
        <v>482</v>
      </c>
      <c r="H25" s="137" t="s">
        <v>482</v>
      </c>
      <c r="I25" s="137" t="s">
        <v>482</v>
      </c>
      <c r="J25" s="137" t="s">
        <v>482</v>
      </c>
      <c r="K25" s="137">
        <v>9</v>
      </c>
      <c r="L25" s="137" t="s">
        <v>482</v>
      </c>
      <c r="M25" s="137">
        <v>17</v>
      </c>
      <c r="N25" s="137">
        <v>3</v>
      </c>
      <c r="O25" s="137" t="s">
        <v>482</v>
      </c>
      <c r="P25" s="137" t="s">
        <v>482</v>
      </c>
      <c r="Q25" s="137" t="s">
        <v>482</v>
      </c>
      <c r="T25" s="133"/>
      <c r="U25" s="133"/>
    </row>
    <row r="26" spans="1:21" ht="14.25" customHeight="1" x14ac:dyDescent="0.15">
      <c r="A26" s="245" t="s">
        <v>147</v>
      </c>
      <c r="B26" s="98" t="s">
        <v>146</v>
      </c>
      <c r="C26" s="98" t="s">
        <v>111</v>
      </c>
      <c r="D26" s="88" t="s">
        <v>482</v>
      </c>
      <c r="E26" s="137" t="s">
        <v>482</v>
      </c>
      <c r="F26" s="137" t="s">
        <v>482</v>
      </c>
      <c r="G26" s="137" t="s">
        <v>482</v>
      </c>
      <c r="H26" s="137" t="s">
        <v>482</v>
      </c>
      <c r="I26" s="137" t="s">
        <v>482</v>
      </c>
      <c r="J26" s="137" t="s">
        <v>482</v>
      </c>
      <c r="K26" s="137" t="s">
        <v>482</v>
      </c>
      <c r="L26" s="137" t="s">
        <v>482</v>
      </c>
      <c r="M26" s="137" t="s">
        <v>482</v>
      </c>
      <c r="N26" s="137" t="s">
        <v>482</v>
      </c>
      <c r="O26" s="137" t="s">
        <v>482</v>
      </c>
      <c r="P26" s="137" t="s">
        <v>482</v>
      </c>
      <c r="Q26" s="137" t="s">
        <v>482</v>
      </c>
      <c r="R26" s="70"/>
      <c r="S26" s="70"/>
      <c r="T26" s="133"/>
      <c r="U26" s="133"/>
    </row>
    <row r="27" spans="1:21" ht="14.25" customHeight="1" x14ac:dyDescent="0.15">
      <c r="A27" s="92"/>
      <c r="B27" s="250"/>
      <c r="C27" s="250" t="s">
        <v>102</v>
      </c>
      <c r="D27" s="88">
        <v>34</v>
      </c>
      <c r="E27" s="137" t="s">
        <v>482</v>
      </c>
      <c r="F27" s="137" t="s">
        <v>482</v>
      </c>
      <c r="G27" s="137" t="s">
        <v>482</v>
      </c>
      <c r="H27" s="137" t="s">
        <v>482</v>
      </c>
      <c r="I27" s="137" t="s">
        <v>482</v>
      </c>
      <c r="J27" s="137" t="s">
        <v>482</v>
      </c>
      <c r="K27" s="137">
        <v>9</v>
      </c>
      <c r="L27" s="137" t="s">
        <v>482</v>
      </c>
      <c r="M27" s="137">
        <v>21</v>
      </c>
      <c r="N27" s="137">
        <v>4</v>
      </c>
      <c r="O27" s="137" t="s">
        <v>482</v>
      </c>
      <c r="P27" s="137" t="s">
        <v>482</v>
      </c>
      <c r="Q27" s="137" t="s">
        <v>482</v>
      </c>
      <c r="T27" s="133"/>
      <c r="U27" s="133"/>
    </row>
    <row r="28" spans="1:21" ht="14.25" customHeight="1" x14ac:dyDescent="0.15">
      <c r="A28" s="92"/>
      <c r="B28" s="98"/>
      <c r="C28" s="98" t="s">
        <v>112</v>
      </c>
      <c r="D28" s="88">
        <v>74</v>
      </c>
      <c r="E28" s="137">
        <v>7</v>
      </c>
      <c r="F28" s="137" t="s">
        <v>482</v>
      </c>
      <c r="G28" s="137" t="s">
        <v>482</v>
      </c>
      <c r="H28" s="137">
        <v>23</v>
      </c>
      <c r="I28" s="137" t="s">
        <v>482</v>
      </c>
      <c r="J28" s="137">
        <v>1</v>
      </c>
      <c r="K28" s="137" t="s">
        <v>482</v>
      </c>
      <c r="L28" s="137">
        <v>4</v>
      </c>
      <c r="M28" s="137">
        <v>17</v>
      </c>
      <c r="N28" s="137">
        <v>12</v>
      </c>
      <c r="O28" s="137">
        <v>5</v>
      </c>
      <c r="P28" s="137">
        <v>5</v>
      </c>
      <c r="Q28" s="137" t="s">
        <v>482</v>
      </c>
      <c r="T28" s="133"/>
      <c r="U28" s="133"/>
    </row>
    <row r="29" spans="1:21" ht="14.25" customHeight="1" x14ac:dyDescent="0.15">
      <c r="A29" s="92"/>
      <c r="B29" s="98" t="s">
        <v>33</v>
      </c>
      <c r="C29" s="98" t="s">
        <v>111</v>
      </c>
      <c r="D29" s="88">
        <v>3</v>
      </c>
      <c r="E29" s="137">
        <v>1</v>
      </c>
      <c r="F29" s="137" t="s">
        <v>482</v>
      </c>
      <c r="G29" s="137" t="s">
        <v>482</v>
      </c>
      <c r="H29" s="137" t="s">
        <v>482</v>
      </c>
      <c r="I29" s="137" t="s">
        <v>482</v>
      </c>
      <c r="J29" s="137" t="s">
        <v>482</v>
      </c>
      <c r="K29" s="137" t="s">
        <v>482</v>
      </c>
      <c r="L29" s="137" t="s">
        <v>482</v>
      </c>
      <c r="M29" s="137" t="s">
        <v>482</v>
      </c>
      <c r="N29" s="137">
        <v>2</v>
      </c>
      <c r="O29" s="137" t="s">
        <v>482</v>
      </c>
      <c r="P29" s="137" t="s">
        <v>482</v>
      </c>
      <c r="Q29" s="137" t="s">
        <v>482</v>
      </c>
      <c r="T29" s="133"/>
      <c r="U29" s="133"/>
    </row>
    <row r="30" spans="1:21" ht="14.25" customHeight="1" x14ac:dyDescent="0.15">
      <c r="A30" s="138"/>
      <c r="B30" s="139"/>
      <c r="C30" s="250" t="s">
        <v>102</v>
      </c>
      <c r="D30" s="88">
        <v>84</v>
      </c>
      <c r="E30" s="137">
        <v>6</v>
      </c>
      <c r="F30" s="137" t="s">
        <v>482</v>
      </c>
      <c r="G30" s="137" t="s">
        <v>482</v>
      </c>
      <c r="H30" s="137">
        <v>33</v>
      </c>
      <c r="I30" s="137" t="s">
        <v>482</v>
      </c>
      <c r="J30" s="137">
        <v>1</v>
      </c>
      <c r="K30" s="137" t="s">
        <v>482</v>
      </c>
      <c r="L30" s="137">
        <v>4</v>
      </c>
      <c r="M30" s="137">
        <v>19</v>
      </c>
      <c r="N30" s="137">
        <v>11</v>
      </c>
      <c r="O30" s="137">
        <v>5</v>
      </c>
      <c r="P30" s="137">
        <v>5</v>
      </c>
      <c r="Q30" s="137" t="s">
        <v>482</v>
      </c>
      <c r="T30" s="133"/>
      <c r="U30" s="133"/>
    </row>
    <row r="31" spans="1:21" ht="14.25" customHeight="1" x14ac:dyDescent="0.15">
      <c r="A31" s="95"/>
      <c r="B31" s="95" t="s">
        <v>32</v>
      </c>
      <c r="C31" s="98" t="s">
        <v>112</v>
      </c>
      <c r="D31" s="88">
        <v>677</v>
      </c>
      <c r="E31" s="137">
        <v>9</v>
      </c>
      <c r="F31" s="137">
        <v>36</v>
      </c>
      <c r="G31" s="137">
        <v>83</v>
      </c>
      <c r="H31" s="137">
        <v>4</v>
      </c>
      <c r="I31" s="137">
        <v>110</v>
      </c>
      <c r="J31" s="137">
        <v>107</v>
      </c>
      <c r="K31" s="137">
        <v>55</v>
      </c>
      <c r="L31" s="137">
        <v>40</v>
      </c>
      <c r="M31" s="137">
        <v>156</v>
      </c>
      <c r="N31" s="137">
        <v>13</v>
      </c>
      <c r="O31" s="137">
        <v>20</v>
      </c>
      <c r="P31" s="137">
        <v>44</v>
      </c>
      <c r="Q31" s="137" t="s">
        <v>482</v>
      </c>
      <c r="T31" s="133"/>
      <c r="U31" s="133"/>
    </row>
    <row r="32" spans="1:21" ht="14.25" customHeight="1" x14ac:dyDescent="0.15">
      <c r="A32" s="457" t="s">
        <v>145</v>
      </c>
      <c r="B32" s="444"/>
      <c r="C32" s="98" t="s">
        <v>111</v>
      </c>
      <c r="D32" s="88">
        <v>8</v>
      </c>
      <c r="E32" s="137" t="s">
        <v>482</v>
      </c>
      <c r="F32" s="137" t="s">
        <v>482</v>
      </c>
      <c r="G32" s="137">
        <v>2</v>
      </c>
      <c r="H32" s="137" t="s">
        <v>482</v>
      </c>
      <c r="I32" s="137" t="s">
        <v>482</v>
      </c>
      <c r="J32" s="137" t="s">
        <v>482</v>
      </c>
      <c r="K32" s="137">
        <v>2</v>
      </c>
      <c r="L32" s="137" t="s">
        <v>482</v>
      </c>
      <c r="M32" s="137">
        <v>3</v>
      </c>
      <c r="N32" s="137" t="s">
        <v>482</v>
      </c>
      <c r="O32" s="137">
        <v>1</v>
      </c>
      <c r="P32" s="137" t="s">
        <v>482</v>
      </c>
      <c r="Q32" s="137" t="s">
        <v>482</v>
      </c>
      <c r="T32" s="133"/>
      <c r="U32" s="133"/>
    </row>
    <row r="33" spans="1:21" ht="14.25" customHeight="1" x14ac:dyDescent="0.15">
      <c r="A33" s="140"/>
      <c r="B33" s="140"/>
      <c r="C33" s="250" t="s">
        <v>102</v>
      </c>
      <c r="D33" s="88">
        <v>858</v>
      </c>
      <c r="E33" s="137">
        <v>13</v>
      </c>
      <c r="F33" s="137">
        <v>54</v>
      </c>
      <c r="G33" s="137">
        <v>101</v>
      </c>
      <c r="H33" s="137">
        <v>4</v>
      </c>
      <c r="I33" s="137">
        <v>136</v>
      </c>
      <c r="J33" s="137">
        <v>146</v>
      </c>
      <c r="K33" s="137">
        <v>62</v>
      </c>
      <c r="L33" s="137">
        <v>52</v>
      </c>
      <c r="M33" s="137">
        <v>198</v>
      </c>
      <c r="N33" s="137">
        <v>17</v>
      </c>
      <c r="O33" s="137">
        <v>21</v>
      </c>
      <c r="P33" s="137">
        <v>54</v>
      </c>
      <c r="Q33" s="137" t="s">
        <v>482</v>
      </c>
      <c r="T33" s="133"/>
      <c r="U33" s="133"/>
    </row>
    <row r="34" spans="1:21" ht="14.25" customHeight="1" x14ac:dyDescent="0.15">
      <c r="A34" s="95"/>
      <c r="B34" s="95"/>
      <c r="C34" s="98" t="s">
        <v>112</v>
      </c>
      <c r="D34" s="88">
        <v>497</v>
      </c>
      <c r="E34" s="137">
        <v>9</v>
      </c>
      <c r="F34" s="137">
        <v>20</v>
      </c>
      <c r="G34" s="137">
        <v>11</v>
      </c>
      <c r="H34" s="137">
        <v>3</v>
      </c>
      <c r="I34" s="137">
        <v>97</v>
      </c>
      <c r="J34" s="137">
        <v>163</v>
      </c>
      <c r="K34" s="137">
        <v>61</v>
      </c>
      <c r="L34" s="137">
        <v>17</v>
      </c>
      <c r="M34" s="137">
        <v>53</v>
      </c>
      <c r="N34" s="137">
        <v>20</v>
      </c>
      <c r="O34" s="137">
        <v>9</v>
      </c>
      <c r="P34" s="137">
        <v>34</v>
      </c>
      <c r="Q34" s="137" t="s">
        <v>482</v>
      </c>
      <c r="T34" s="133"/>
      <c r="U34" s="133"/>
    </row>
    <row r="35" spans="1:21" ht="14.25" customHeight="1" x14ac:dyDescent="0.15">
      <c r="A35" s="457" t="s">
        <v>144</v>
      </c>
      <c r="B35" s="444"/>
      <c r="C35" s="98" t="s">
        <v>111</v>
      </c>
      <c r="D35" s="88">
        <v>5</v>
      </c>
      <c r="E35" s="137" t="s">
        <v>482</v>
      </c>
      <c r="F35" s="137" t="s">
        <v>482</v>
      </c>
      <c r="G35" s="137">
        <v>1</v>
      </c>
      <c r="H35" s="137" t="s">
        <v>482</v>
      </c>
      <c r="I35" s="137">
        <v>1</v>
      </c>
      <c r="J35" s="137">
        <v>1</v>
      </c>
      <c r="K35" s="137">
        <v>1</v>
      </c>
      <c r="L35" s="137" t="s">
        <v>482</v>
      </c>
      <c r="M35" s="137" t="s">
        <v>482</v>
      </c>
      <c r="N35" s="137">
        <v>1</v>
      </c>
      <c r="O35" s="137" t="s">
        <v>482</v>
      </c>
      <c r="P35" s="137" t="s">
        <v>482</v>
      </c>
      <c r="Q35" s="137" t="s">
        <v>482</v>
      </c>
      <c r="T35" s="133"/>
      <c r="U35" s="133"/>
    </row>
    <row r="36" spans="1:21" ht="14.25" customHeight="1" x14ac:dyDescent="0.15">
      <c r="A36" s="140"/>
      <c r="B36" s="140"/>
      <c r="C36" s="250" t="s">
        <v>102</v>
      </c>
      <c r="D36" s="88">
        <v>606</v>
      </c>
      <c r="E36" s="137">
        <v>10</v>
      </c>
      <c r="F36" s="137">
        <v>24</v>
      </c>
      <c r="G36" s="137">
        <v>11</v>
      </c>
      <c r="H36" s="137">
        <v>3</v>
      </c>
      <c r="I36" s="137">
        <v>112</v>
      </c>
      <c r="J36" s="137">
        <v>204</v>
      </c>
      <c r="K36" s="137">
        <v>80</v>
      </c>
      <c r="L36" s="137">
        <v>24</v>
      </c>
      <c r="M36" s="137">
        <v>62</v>
      </c>
      <c r="N36" s="137">
        <v>21</v>
      </c>
      <c r="O36" s="137">
        <v>11</v>
      </c>
      <c r="P36" s="137">
        <v>44</v>
      </c>
      <c r="Q36" s="137" t="s">
        <v>482</v>
      </c>
      <c r="T36" s="133"/>
      <c r="U36" s="133"/>
    </row>
    <row r="37" spans="1:21" ht="14.25" customHeight="1" x14ac:dyDescent="0.15">
      <c r="A37" s="458" t="s">
        <v>452</v>
      </c>
      <c r="B37" s="443"/>
      <c r="C37" s="98" t="s">
        <v>112</v>
      </c>
      <c r="D37" s="88">
        <v>1212</v>
      </c>
      <c r="E37" s="137">
        <v>29</v>
      </c>
      <c r="F37" s="137">
        <v>47</v>
      </c>
      <c r="G37" s="137">
        <v>79</v>
      </c>
      <c r="H37" s="137">
        <v>18</v>
      </c>
      <c r="I37" s="137">
        <v>227</v>
      </c>
      <c r="J37" s="137">
        <v>315</v>
      </c>
      <c r="K37" s="137">
        <v>83</v>
      </c>
      <c r="L37" s="137">
        <v>37</v>
      </c>
      <c r="M37" s="137">
        <v>226</v>
      </c>
      <c r="N37" s="137">
        <v>27</v>
      </c>
      <c r="O37" s="137">
        <v>29</v>
      </c>
      <c r="P37" s="137">
        <v>70</v>
      </c>
      <c r="Q37" s="137">
        <v>25</v>
      </c>
      <c r="T37" s="133"/>
      <c r="U37" s="133"/>
    </row>
    <row r="38" spans="1:21" ht="14.25" customHeight="1" x14ac:dyDescent="0.15">
      <c r="A38" s="459"/>
      <c r="B38" s="460"/>
      <c r="C38" s="98" t="s">
        <v>111</v>
      </c>
      <c r="D38" s="88">
        <v>16</v>
      </c>
      <c r="E38" s="137" t="s">
        <v>482</v>
      </c>
      <c r="F38" s="137" t="s">
        <v>482</v>
      </c>
      <c r="G38" s="137" t="s">
        <v>482</v>
      </c>
      <c r="H38" s="137" t="s">
        <v>482</v>
      </c>
      <c r="I38" s="137">
        <v>4</v>
      </c>
      <c r="J38" s="137">
        <v>4</v>
      </c>
      <c r="K38" s="137" t="s">
        <v>482</v>
      </c>
      <c r="L38" s="137">
        <v>1</v>
      </c>
      <c r="M38" s="137">
        <v>3</v>
      </c>
      <c r="N38" s="137">
        <v>1</v>
      </c>
      <c r="O38" s="137" t="s">
        <v>482</v>
      </c>
      <c r="P38" s="137">
        <v>1</v>
      </c>
      <c r="Q38" s="137">
        <v>2</v>
      </c>
      <c r="R38" s="70"/>
      <c r="S38" s="70"/>
      <c r="T38" s="133"/>
      <c r="U38" s="133"/>
    </row>
    <row r="39" spans="1:21" ht="14.25" customHeight="1" x14ac:dyDescent="0.15">
      <c r="A39" s="459"/>
      <c r="B39" s="460"/>
      <c r="C39" s="98" t="s">
        <v>102</v>
      </c>
      <c r="D39" s="88">
        <v>1391</v>
      </c>
      <c r="E39" s="137">
        <v>34</v>
      </c>
      <c r="F39" s="137">
        <v>60</v>
      </c>
      <c r="G39" s="137">
        <v>84</v>
      </c>
      <c r="H39" s="137">
        <v>19</v>
      </c>
      <c r="I39" s="137">
        <v>253</v>
      </c>
      <c r="J39" s="137">
        <v>360</v>
      </c>
      <c r="K39" s="137">
        <v>99</v>
      </c>
      <c r="L39" s="137">
        <v>45</v>
      </c>
      <c r="M39" s="137">
        <v>259</v>
      </c>
      <c r="N39" s="137">
        <v>28</v>
      </c>
      <c r="O39" s="137">
        <v>30</v>
      </c>
      <c r="P39" s="137">
        <v>88</v>
      </c>
      <c r="Q39" s="137">
        <v>32</v>
      </c>
      <c r="T39" s="133"/>
      <c r="U39" s="133"/>
    </row>
    <row r="40" spans="1:21" ht="6" customHeight="1" thickBot="1" x14ac:dyDescent="0.2">
      <c r="A40" s="141"/>
      <c r="B40" s="141"/>
      <c r="C40" s="142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21" ht="14.25" customHeight="1" x14ac:dyDescent="0.15">
      <c r="A41" s="237" t="s">
        <v>110</v>
      </c>
    </row>
  </sheetData>
  <mergeCells count="8">
    <mergeCell ref="Q5:Q7"/>
    <mergeCell ref="A11:B11"/>
    <mergeCell ref="A32:B32"/>
    <mergeCell ref="A35:B35"/>
    <mergeCell ref="A37:B39"/>
    <mergeCell ref="A4:C8"/>
    <mergeCell ref="D4:D8"/>
    <mergeCell ref="E4:P5"/>
  </mergeCells>
  <phoneticPr fontId="10"/>
  <hyperlinks>
    <hyperlink ref="S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8"/>
  <sheetViews>
    <sheetView showGridLines="0" zoomScaleNormal="100" zoomScaleSheetLayoutView="100" workbookViewId="0"/>
  </sheetViews>
  <sheetFormatPr defaultColWidth="10.7109375" defaultRowHeight="12" x14ac:dyDescent="0.15"/>
  <cols>
    <col min="1" max="1" width="16.140625" style="25" customWidth="1"/>
    <col min="2" max="2" width="9.28515625" style="25" customWidth="1"/>
    <col min="3" max="10" width="8.140625" style="25" customWidth="1"/>
    <col min="11" max="11" width="11.28515625" style="25" customWidth="1"/>
    <col min="12" max="12" width="9.7109375" style="25" customWidth="1"/>
    <col min="13" max="13" width="2.7109375" style="237" customWidth="1"/>
    <col min="14" max="14" width="24.7109375" style="237" customWidth="1"/>
    <col min="15" max="16384" width="10.7109375" style="25"/>
  </cols>
  <sheetData>
    <row r="1" spans="1:213" ht="13.5" x14ac:dyDescent="0.15">
      <c r="N1" s="86" t="s">
        <v>443</v>
      </c>
    </row>
    <row r="2" spans="1:213" ht="21" customHeight="1" x14ac:dyDescent="0.15"/>
    <row r="3" spans="1:213" ht="30" customHeight="1" thickBot="1" x14ac:dyDescent="0.2">
      <c r="A3" s="358" t="s">
        <v>483</v>
      </c>
      <c r="M3" s="49"/>
      <c r="N3" s="49"/>
    </row>
    <row r="4" spans="1:213" ht="19.5" customHeight="1" x14ac:dyDescent="0.15">
      <c r="A4" s="469" t="s">
        <v>180</v>
      </c>
      <c r="B4" s="471" t="s">
        <v>179</v>
      </c>
      <c r="C4" s="472" t="s">
        <v>178</v>
      </c>
      <c r="D4" s="472"/>
      <c r="E4" s="472"/>
      <c r="F4" s="472"/>
      <c r="G4" s="472"/>
      <c r="H4" s="472"/>
      <c r="I4" s="467" t="s">
        <v>347</v>
      </c>
      <c r="J4" s="467" t="s">
        <v>348</v>
      </c>
      <c r="K4" s="467" t="s">
        <v>453</v>
      </c>
      <c r="L4" s="145" t="s">
        <v>177</v>
      </c>
      <c r="M4" s="50"/>
      <c r="N4" s="52"/>
    </row>
    <row r="5" spans="1:213" ht="31.5" customHeight="1" x14ac:dyDescent="0.15">
      <c r="A5" s="470"/>
      <c r="B5" s="468"/>
      <c r="C5" s="251" t="s">
        <v>176</v>
      </c>
      <c r="D5" s="251" t="s">
        <v>175</v>
      </c>
      <c r="E5" s="251" t="s">
        <v>174</v>
      </c>
      <c r="F5" s="251" t="s">
        <v>148</v>
      </c>
      <c r="G5" s="251" t="s">
        <v>146</v>
      </c>
      <c r="H5" s="251" t="s">
        <v>33</v>
      </c>
      <c r="I5" s="473"/>
      <c r="J5" s="473"/>
      <c r="K5" s="468"/>
      <c r="L5" s="146" t="s">
        <v>173</v>
      </c>
    </row>
    <row r="6" spans="1:213" ht="6" customHeight="1" x14ac:dyDescent="0.15">
      <c r="A6" s="147"/>
      <c r="B6" s="148"/>
      <c r="C6" s="149"/>
      <c r="D6" s="149"/>
      <c r="E6" s="149"/>
      <c r="F6" s="149"/>
      <c r="G6" s="149"/>
      <c r="H6" s="149"/>
      <c r="I6" s="149"/>
      <c r="J6" s="149"/>
      <c r="K6" s="149"/>
      <c r="L6" s="148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</row>
    <row r="7" spans="1:213" ht="14.25" customHeight="1" x14ac:dyDescent="0.15">
      <c r="A7" s="151" t="s">
        <v>172</v>
      </c>
      <c r="B7" s="42">
        <v>10380.299999999999</v>
      </c>
      <c r="C7" s="26">
        <v>121.8</v>
      </c>
      <c r="D7" s="26">
        <v>1.6</v>
      </c>
      <c r="E7" s="26">
        <v>39.1</v>
      </c>
      <c r="F7" s="26">
        <v>29.9</v>
      </c>
      <c r="G7" s="26">
        <v>37.9</v>
      </c>
      <c r="H7" s="26">
        <v>110.9</v>
      </c>
      <c r="I7" s="26">
        <v>681.2</v>
      </c>
      <c r="J7" s="26">
        <v>924.6</v>
      </c>
      <c r="K7" s="42">
        <v>8313.9</v>
      </c>
      <c r="L7" s="26">
        <v>119.3</v>
      </c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</row>
    <row r="8" spans="1:213" ht="9" customHeight="1" x14ac:dyDescent="0.15">
      <c r="A8" s="151"/>
      <c r="B8" s="26"/>
      <c r="C8" s="26"/>
      <c r="D8" s="26"/>
      <c r="E8" s="26"/>
      <c r="F8" s="26"/>
      <c r="G8" s="26"/>
      <c r="H8" s="26"/>
      <c r="I8" s="26"/>
      <c r="J8" s="26"/>
      <c r="K8" s="42"/>
      <c r="L8" s="26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</row>
    <row r="9" spans="1:213" ht="14.25" customHeight="1" x14ac:dyDescent="0.15">
      <c r="A9" s="151" t="s">
        <v>171</v>
      </c>
      <c r="B9" s="43">
        <v>3041</v>
      </c>
      <c r="C9" s="43">
        <v>422</v>
      </c>
      <c r="D9" s="43">
        <v>8</v>
      </c>
      <c r="E9" s="43">
        <v>73</v>
      </c>
      <c r="F9" s="43">
        <v>49</v>
      </c>
      <c r="G9" s="43">
        <v>29</v>
      </c>
      <c r="H9" s="43">
        <v>74</v>
      </c>
      <c r="I9" s="43">
        <v>677</v>
      </c>
      <c r="J9" s="43">
        <v>497</v>
      </c>
      <c r="K9" s="44">
        <v>1187</v>
      </c>
      <c r="L9" s="43">
        <v>25</v>
      </c>
    </row>
    <row r="10" spans="1:213" ht="14.25" customHeight="1" x14ac:dyDescent="0.15">
      <c r="A10" s="151" t="s">
        <v>170</v>
      </c>
      <c r="B10" s="26">
        <v>2.9</v>
      </c>
      <c r="C10" s="26">
        <v>34.6</v>
      </c>
      <c r="D10" s="26">
        <v>49.3</v>
      </c>
      <c r="E10" s="26">
        <v>18.7</v>
      </c>
      <c r="F10" s="26">
        <v>16.399999999999999</v>
      </c>
      <c r="G10" s="26">
        <v>7.7</v>
      </c>
      <c r="H10" s="26">
        <f>H9/H7*10</f>
        <v>6.6726780883678982</v>
      </c>
      <c r="I10" s="26">
        <v>9.9</v>
      </c>
      <c r="J10" s="26">
        <v>5.4</v>
      </c>
      <c r="K10" s="26">
        <v>1.4</v>
      </c>
      <c r="L10" s="26">
        <f>L9/L7*10</f>
        <v>2.0955574182732608</v>
      </c>
    </row>
    <row r="11" spans="1:213" ht="9" customHeight="1" x14ac:dyDescent="0.15">
      <c r="A11" s="151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213" ht="14.25" customHeight="1" x14ac:dyDescent="0.15">
      <c r="A12" s="151" t="s">
        <v>169</v>
      </c>
      <c r="B12" s="43">
        <f>C12+D12+E12+F12+G12+H12+I12+J12+K12+L12</f>
        <v>33</v>
      </c>
      <c r="C12" s="43">
        <v>1</v>
      </c>
      <c r="D12" s="152">
        <v>0</v>
      </c>
      <c r="E12" s="152">
        <v>0</v>
      </c>
      <c r="F12" s="152">
        <v>0</v>
      </c>
      <c r="G12" s="152">
        <v>0</v>
      </c>
      <c r="H12" s="43">
        <v>3</v>
      </c>
      <c r="I12" s="43">
        <v>8</v>
      </c>
      <c r="J12" s="43">
        <v>5</v>
      </c>
      <c r="K12" s="43">
        <v>14</v>
      </c>
      <c r="L12" s="152">
        <v>2</v>
      </c>
    </row>
    <row r="13" spans="1:213" ht="14.25" customHeight="1" x14ac:dyDescent="0.15">
      <c r="A13" s="151" t="s">
        <v>167</v>
      </c>
      <c r="B13" s="45">
        <v>0.03</v>
      </c>
      <c r="C13" s="45">
        <f t="shared" ref="C13:F13" si="0">C12/C7*10</f>
        <v>8.2101806239737285E-2</v>
      </c>
      <c r="D13" s="152">
        <v>0</v>
      </c>
      <c r="E13" s="359">
        <f t="shared" si="0"/>
        <v>0</v>
      </c>
      <c r="F13" s="359">
        <f t="shared" si="0"/>
        <v>0</v>
      </c>
      <c r="G13" s="152">
        <v>0</v>
      </c>
      <c r="H13" s="45">
        <f>H12/H7*10</f>
        <v>0.27051397655545534</v>
      </c>
      <c r="I13" s="45">
        <f>I12/I7*10</f>
        <v>0.11743981209630064</v>
      </c>
      <c r="J13" s="45">
        <f t="shared" ref="J13" si="1">J12/J7*10</f>
        <v>5.4077438892494042E-2</v>
      </c>
      <c r="K13" s="45">
        <f>K12/K7*10</f>
        <v>1.6839269175717774E-2</v>
      </c>
      <c r="L13" s="45">
        <f>L12/L7*10</f>
        <v>0.16764459346186086</v>
      </c>
    </row>
    <row r="14" spans="1:213" ht="9" customHeight="1" x14ac:dyDescent="0.15">
      <c r="A14" s="15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70"/>
      <c r="N14" s="70"/>
    </row>
    <row r="15" spans="1:213" ht="14.25" customHeight="1" x14ac:dyDescent="0.15">
      <c r="A15" s="151" t="s">
        <v>168</v>
      </c>
      <c r="B15" s="43">
        <v>3712</v>
      </c>
      <c r="C15" s="43">
        <v>573</v>
      </c>
      <c r="D15" s="43">
        <v>10</v>
      </c>
      <c r="E15" s="43">
        <v>91</v>
      </c>
      <c r="F15" s="43">
        <v>65</v>
      </c>
      <c r="G15" s="43">
        <v>34</v>
      </c>
      <c r="H15" s="43">
        <v>84</v>
      </c>
      <c r="I15" s="43">
        <v>858</v>
      </c>
      <c r="J15" s="43">
        <v>606</v>
      </c>
      <c r="K15" s="44">
        <v>1359</v>
      </c>
      <c r="L15" s="43">
        <v>32</v>
      </c>
    </row>
    <row r="16" spans="1:213" ht="14.25" customHeight="1" x14ac:dyDescent="0.15">
      <c r="A16" s="151" t="s">
        <v>167</v>
      </c>
      <c r="B16" s="26">
        <v>3.6</v>
      </c>
      <c r="C16" s="26">
        <v>47</v>
      </c>
      <c r="D16" s="26">
        <v>61.7</v>
      </c>
      <c r="E16" s="26">
        <v>23.3</v>
      </c>
      <c r="F16" s="26">
        <v>21.7</v>
      </c>
      <c r="G16" s="26">
        <v>9</v>
      </c>
      <c r="H16" s="26">
        <f>H15/H7*10</f>
        <v>7.5743913435527501</v>
      </c>
      <c r="I16" s="26">
        <v>12.6</v>
      </c>
      <c r="J16" s="26">
        <v>6.6</v>
      </c>
      <c r="K16" s="26">
        <v>1.6</v>
      </c>
      <c r="L16" s="26">
        <f>L15/L7*10</f>
        <v>2.6823134953897738</v>
      </c>
    </row>
    <row r="17" spans="1:14" ht="6" customHeight="1" thickBot="1" x14ac:dyDescent="0.2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</row>
    <row r="18" spans="1:14" ht="13.5" customHeight="1" x14ac:dyDescent="0.15">
      <c r="A18" s="25" t="s">
        <v>484</v>
      </c>
    </row>
    <row r="19" spans="1:14" ht="13.5" customHeight="1" x14ac:dyDescent="0.15">
      <c r="A19" s="25" t="s">
        <v>435</v>
      </c>
    </row>
    <row r="20" spans="1:14" ht="13.5" customHeight="1" x14ac:dyDescent="0.15">
      <c r="A20" s="25" t="s">
        <v>110</v>
      </c>
    </row>
    <row r="26" spans="1:14" x14ac:dyDescent="0.15">
      <c r="M26" s="70"/>
      <c r="N26" s="70"/>
    </row>
    <row r="38" spans="13:14" x14ac:dyDescent="0.15">
      <c r="M38" s="70"/>
      <c r="N38" s="70"/>
    </row>
  </sheetData>
  <mergeCells count="6">
    <mergeCell ref="K4:K5"/>
    <mergeCell ref="A4:A5"/>
    <mergeCell ref="B4:B5"/>
    <mergeCell ref="C4:H4"/>
    <mergeCell ref="I4:I5"/>
    <mergeCell ref="J4:J5"/>
  </mergeCells>
  <phoneticPr fontId="10"/>
  <hyperlinks>
    <hyperlink ref="N1" location="災害・事故!A1" display="災害・事故!A1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災害・事故</vt:lpstr>
      <vt:lpstr>23-1</vt:lpstr>
      <vt:lpstr>23-2</vt:lpstr>
      <vt:lpstr>23-3</vt:lpstr>
      <vt:lpstr>23-4(1)</vt:lpstr>
      <vt:lpstr>23-4(2)</vt:lpstr>
      <vt:lpstr>23-4(3)</vt:lpstr>
      <vt:lpstr>23-4(4)</vt:lpstr>
      <vt:lpstr>23-4(5)</vt:lpstr>
      <vt:lpstr>23-4(6)</vt:lpstr>
      <vt:lpstr>23-4(7)</vt:lpstr>
      <vt:lpstr>23-5</vt:lpstr>
      <vt:lpstr>23-6(1)</vt:lpstr>
      <vt:lpstr>23-6(2)</vt:lpstr>
      <vt:lpstr>23-6(3)</vt:lpstr>
      <vt:lpstr>23-7</vt:lpstr>
      <vt:lpstr>'23-2'!DTP表</vt:lpstr>
      <vt:lpstr>'23-3'!DTP表</vt:lpstr>
      <vt:lpstr>'23-4(1)'!DTP表</vt:lpstr>
      <vt:lpstr>'23-4(2)'!DTP表</vt:lpstr>
      <vt:lpstr>'23-4(3)'!DTP表</vt:lpstr>
      <vt:lpstr>'23-4(4)'!DTP表</vt:lpstr>
      <vt:lpstr>'23-4(5)'!ＤＴＰ表</vt:lpstr>
      <vt:lpstr>'23-4(6)'!DTP表</vt:lpstr>
      <vt:lpstr>'23-4(7)'!DTP表</vt:lpstr>
      <vt:lpstr>'23-6(1)'!DTP表</vt:lpstr>
      <vt:lpstr>'23-6(2)'!DTP表</vt:lpstr>
      <vt:lpstr>'23-6(3)'!DTP表</vt:lpstr>
      <vt:lpstr>'23-1'!DTP表1</vt:lpstr>
      <vt:lpstr>'23-5'!DTP表1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2022-02-14T04:56:35Z</dcterms:created>
  <dcterms:modified xsi:type="dcterms:W3CDTF">2025-03-17T09:38:35Z</dcterms:modified>
</cp:coreProperties>
</file>